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Position'!$A$1:$G$54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69" i="3" l="1"/>
  <c r="E47" i="3"/>
  <c r="E43" i="3"/>
  <c r="E34" i="3"/>
  <c r="E23" i="3"/>
  <c r="E17" i="3"/>
  <c r="E15" i="2"/>
  <c r="E23" i="2"/>
  <c r="E11" i="1"/>
  <c r="E43" i="2"/>
  <c r="E45" i="3" l="1"/>
  <c r="E49" i="3" s="1"/>
  <c r="E54" i="1" l="1"/>
  <c r="E41" i="1"/>
  <c r="E34" i="1"/>
  <c r="E22" i="1"/>
  <c r="E23" i="1" l="1"/>
  <c r="E42" i="1"/>
  <c r="E24" i="2"/>
  <c r="E35" i="2" l="1"/>
  <c r="E40" i="2" l="1"/>
  <c r="E45" i="2" l="1"/>
</calcChain>
</file>

<file path=xl/sharedStrings.xml><?xml version="1.0" encoding="utf-8"?>
<sst xmlns="http://schemas.openxmlformats.org/spreadsheetml/2006/main" count="152" uniqueCount="132">
  <si>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</si>
  <si>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</si>
  <si>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</si>
  <si>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</si>
  <si>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</si>
  <si>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</si>
  <si>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</si>
  <si>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</si>
  <si>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</si>
  <si>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</si>
  <si>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</si>
  <si>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</si>
  <si>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</si>
  <si>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</si>
  <si>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</si>
  <si>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</si>
  <si>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</si>
  <si>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</si>
  <si>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</si>
  <si>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</si>
  <si>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</si>
  <si>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</si>
  <si>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</si>
  <si>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</si>
  <si>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</si>
  <si>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</si>
  <si>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</si>
  <si>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</si>
  <si>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</si>
  <si>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</si>
  <si>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</si>
  <si>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</si>
  <si>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</si>
  <si>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</si>
  <si>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</si>
  <si>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</si>
  <si>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</si>
  <si>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</si>
  <si>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</si>
  <si>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</si>
  <si>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</si>
  <si>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</si>
  <si>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</si>
  <si>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</si>
  <si>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</si>
  <si>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</si>
  <si>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</si>
  <si>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</si>
  <si>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</si>
  <si>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</si>
  <si>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</si>
  <si>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</si>
  <si>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</si>
  <si>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</si>
  <si>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</si>
  <si>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</si>
  <si>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</si>
  <si>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</si>
  <si>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</si>
  <si>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</si>
  <si>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</si>
  <si>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</si>
  <si>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</si>
  <si>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</si>
  <si>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</si>
  <si>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</si>
  <si>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</si>
  <si>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</si>
  <si>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</si>
  <si>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</si>
  <si>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</si>
  <si>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</si>
  <si>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</si>
  <si>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</si>
  <si>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</si>
  <si>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</si>
  <si>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</si>
  <si>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</si>
  <si>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</si>
  <si>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</si>
  <si>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</si>
  <si>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</si>
  <si>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</si>
  <si>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</si>
  <si>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</si>
  <si>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</si>
  <si>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</si>
  <si>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</si>
  <si>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</si>
  <si>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</si>
  <si>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</si>
  <si>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</si>
  <si>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</si>
  <si>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</si>
  <si>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</si>
  <si>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</si>
  <si>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</si>
  <si>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</si>
  <si>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</si>
  <si>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</si>
  <si>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</si>
  <si>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</si>
  <si>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</si>
  <si>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</si>
  <si>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</si>
  <si>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</si>
  <si>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</si>
  <si>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</si>
  <si>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</si>
  <si>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</si>
  <si>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</si>
  <si>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</si>
  <si>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</si>
  <si>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</si>
  <si>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</si>
  <si>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</si>
  <si>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</si>
  <si>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</si>
  <si>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</si>
  <si>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</si>
  <si>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</si>
  <si>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</si>
  <si>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</si>
  <si>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</si>
  <si>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</si>
  <si>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</si>
  <si>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</si>
  <si>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</si>
  <si>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</si>
  <si>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University of Wisconsin System - Stout</t>
  </si>
  <si>
    <t xml:space="preserve">  Scholarship Allowances of $10,702,346 and $10,345,322, respectively)</t>
  </si>
  <si>
    <t xml:space="preserve">  Scholarship Allowances of $2,552,975 and $2,418,801,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</si>
</sst>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0" fontId="0" fillId="0" borderId="0" xfId="0" applyBorder="1"/>
    <xf numFmtId="43" fontId="1" fillId="0" borderId="0" xfId="379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7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88" xfId="485" xr:uid="{00000000-0005-0000-0000-0000D0000000}"/>
    <cellStyle name="Comma 9" xfId="53" xr:uid="{00000000-0005-0000-0000-0000D1000000}"/>
    <cellStyle name="Comma 9 2" xfId="54" xr:uid="{00000000-0005-0000-0000-0000D2000000}"/>
    <cellStyle name="Comma 9 2 2" xfId="393" xr:uid="{00000000-0005-0000-0000-0000D3000000}"/>
    <cellStyle name="Comma 9 3" xfId="333" xr:uid="{00000000-0005-0000-0000-0000D4000000}"/>
    <cellStyle name="Comma 9 3 2" xfId="467" xr:uid="{00000000-0005-0000-0000-0000D5000000}"/>
    <cellStyle name="Comma 9 4" xfId="334" xr:uid="{00000000-0005-0000-0000-0000D6000000}"/>
    <cellStyle name="Comma 9 4 2" xfId="468" xr:uid="{00000000-0005-0000-0000-0000D7000000}"/>
    <cellStyle name="Comma 9 5" xfId="392" xr:uid="{00000000-0005-0000-0000-0000D8000000}"/>
    <cellStyle name="Normal" xfId="0" builtinId="0"/>
    <cellStyle name="Normal 12" xfId="335" xr:uid="{00000000-0005-0000-0000-0000DA000000}"/>
    <cellStyle name="Normal 12 2" xfId="469" xr:uid="{00000000-0005-0000-0000-0000DB000000}"/>
    <cellStyle name="Normal 13" xfId="55" xr:uid="{00000000-0005-0000-0000-0000DC000000}"/>
    <cellStyle name="Normal 14" xfId="336" xr:uid="{00000000-0005-0000-0000-0000DD000000}"/>
    <cellStyle name="Normal 14 2" xfId="470" xr:uid="{00000000-0005-0000-0000-0000DE000000}"/>
    <cellStyle name="Normal 17" xfId="337" xr:uid="{00000000-0005-0000-0000-0000DF000000}"/>
    <cellStyle name="Normal 17 2" xfId="471" xr:uid="{00000000-0005-0000-0000-0000E0000000}"/>
    <cellStyle name="Normal 2" xfId="56" xr:uid="{00000000-0005-0000-0000-0000E1000000}"/>
    <cellStyle name="Normal 2 2" xfId="57" xr:uid="{00000000-0005-0000-0000-0000E2000000}"/>
    <cellStyle name="Normal 2 2 2" xfId="58" xr:uid="{00000000-0005-0000-0000-0000E3000000}"/>
    <cellStyle name="Normal 2 2 2 2" xfId="339" xr:uid="{00000000-0005-0000-0000-0000E4000000}"/>
    <cellStyle name="Normal 2 2 2 2 2" xfId="472" xr:uid="{00000000-0005-0000-0000-0000E5000000}"/>
    <cellStyle name="Normal 2 2 2 3" xfId="340" xr:uid="{00000000-0005-0000-0000-0000E6000000}"/>
    <cellStyle name="Normal 2 2 2 3 2" xfId="473" xr:uid="{00000000-0005-0000-0000-0000E7000000}"/>
    <cellStyle name="Normal 2 2 2 4" xfId="338" xr:uid="{00000000-0005-0000-0000-0000E8000000}"/>
    <cellStyle name="Normal 2 2 2 5" xfId="395" xr:uid="{00000000-0005-0000-0000-0000E9000000}"/>
    <cellStyle name="Normal 2 2 3" xfId="341" xr:uid="{00000000-0005-0000-0000-0000EA000000}"/>
    <cellStyle name="Normal 2 3" xfId="59" xr:uid="{00000000-0005-0000-0000-0000EB000000}"/>
    <cellStyle name="Normal 2 3 2" xfId="396" xr:uid="{00000000-0005-0000-0000-0000EC000000}"/>
    <cellStyle name="Normal 2 4" xfId="60" xr:uid="{00000000-0005-0000-0000-0000ED000000}"/>
    <cellStyle name="Normal 2 4 2" xfId="397" xr:uid="{00000000-0005-0000-0000-0000EE000000}"/>
    <cellStyle name="Normal 2 5" xfId="61" xr:uid="{00000000-0005-0000-0000-0000EF000000}"/>
    <cellStyle name="Normal 2 5 2" xfId="398" xr:uid="{00000000-0005-0000-0000-0000F0000000}"/>
    <cellStyle name="Normal 2 6" xfId="342" xr:uid="{00000000-0005-0000-0000-0000F1000000}"/>
    <cellStyle name="Normal 2 6 2" xfId="474" xr:uid="{00000000-0005-0000-0000-0000F2000000}"/>
    <cellStyle name="Normal 2 7" xfId="343" xr:uid="{00000000-0005-0000-0000-0000F3000000}"/>
    <cellStyle name="Normal 2 7 2" xfId="475" xr:uid="{00000000-0005-0000-0000-0000F4000000}"/>
    <cellStyle name="Normal 2 8" xfId="394" xr:uid="{00000000-0005-0000-0000-0000F5000000}"/>
    <cellStyle name="Normal 23" xfId="482" xr:uid="{00000000-0005-0000-0000-0000F6000000}"/>
    <cellStyle name="Normal 27" xfId="344" xr:uid="{00000000-0005-0000-0000-0000F7000000}"/>
    <cellStyle name="Normal 27 2" xfId="476" xr:uid="{00000000-0005-0000-0000-0000F8000000}"/>
    <cellStyle name="Normal 3" xfId="345" xr:uid="{00000000-0005-0000-0000-0000F9000000}"/>
    <cellStyle name="Normal 3 2" xfId="62" xr:uid="{00000000-0005-0000-0000-0000FA000000}"/>
    <cellStyle name="Normal 4" xfId="484" xr:uid="{00000000-0005-0000-0000-0000FB000000}"/>
    <cellStyle name="Normal 4 2" xfId="486" xr:uid="{00000000-0005-0000-0000-0000FC000000}"/>
    <cellStyle name="Normal 44" xfId="346" xr:uid="{00000000-0005-0000-0000-0000FD000000}"/>
    <cellStyle name="Normal 44 2" xfId="477" xr:uid="{00000000-0005-0000-0000-0000FE000000}"/>
    <cellStyle name="Normal 47" xfId="347" xr:uid="{00000000-0005-0000-0000-0000FF000000}"/>
    <cellStyle name="Normal 47 2" xfId="478" xr:uid="{00000000-0005-0000-0000-000000010000}"/>
    <cellStyle name="Normal 55" xfId="348" xr:uid="{00000000-0005-0000-0000-000001010000}"/>
    <cellStyle name="Normal 55 2" xfId="479" xr:uid="{00000000-0005-0000-0000-000002010000}"/>
    <cellStyle name="Normal 7" xfId="63" xr:uid="{00000000-0005-0000-0000-000003010000}"/>
    <cellStyle name="Percent 10" xfId="64" xr:uid="{00000000-0005-0000-0000-000004010000}"/>
    <cellStyle name="Percent 10 2" xfId="399" xr:uid="{00000000-0005-0000-0000-000005010000}"/>
    <cellStyle name="Percent 2 2" xfId="65" xr:uid="{00000000-0005-0000-0000-000006010000}"/>
    <cellStyle name="Percent 2 2 2" xfId="400" xr:uid="{00000000-0005-0000-0000-000007010000}"/>
    <cellStyle name="Percent 2 3" xfId="66" xr:uid="{00000000-0005-0000-0000-000008010000}"/>
    <cellStyle name="Percent 2 3 2" xfId="401" xr:uid="{00000000-0005-0000-0000-000009010000}"/>
    <cellStyle name="Percent 2 4" xfId="67" xr:uid="{00000000-0005-0000-0000-00000A010000}"/>
    <cellStyle name="Percent 2 4 2" xfId="402" xr:uid="{00000000-0005-0000-0000-00000B010000}"/>
    <cellStyle name="Percent 3" xfId="349" xr:uid="{00000000-0005-0000-0000-00000C010000}"/>
    <cellStyle name="Percent 3 2" xfId="68" xr:uid="{00000000-0005-0000-0000-00000D010000}"/>
    <cellStyle name="Percent 3 2 2" xfId="403" xr:uid="{00000000-0005-0000-0000-00000E010000}"/>
    <cellStyle name="Percent 3 3" xfId="69" xr:uid="{00000000-0005-0000-0000-00000F010000}"/>
    <cellStyle name="Percent 3 3 2" xfId="404" xr:uid="{00000000-0005-0000-0000-000010010000}"/>
    <cellStyle name="Percent 3 4" xfId="480" xr:uid="{00000000-0005-0000-0000-000011010000}"/>
    <cellStyle name="Percent 4" xfId="350" xr:uid="{00000000-0005-0000-0000-000012010000}"/>
    <cellStyle name="Percent 4 2" xfId="70" xr:uid="{00000000-0005-0000-0000-000013010000}"/>
    <cellStyle name="Percent 4 2 2" xfId="405" xr:uid="{00000000-0005-0000-0000-000014010000}"/>
    <cellStyle name="Percent 4 3" xfId="71" xr:uid="{00000000-0005-0000-0000-000015010000}"/>
    <cellStyle name="Percent 4 3 2" xfId="406" xr:uid="{00000000-0005-0000-0000-000016010000}"/>
    <cellStyle name="Percent 4 4" xfId="481" xr:uid="{00000000-0005-0000-0000-000017010000}"/>
    <cellStyle name="Percent 5" xfId="72" xr:uid="{00000000-0005-0000-0000-000018010000}"/>
    <cellStyle name="Percent 5 2" xfId="407" xr:uid="{00000000-0005-0000-0000-000019010000}"/>
    <cellStyle name="Percent 6" xfId="73" xr:uid="{00000000-0005-0000-0000-00001A010000}"/>
    <cellStyle name="Percent 6 2" xfId="408" xr:uid="{00000000-0005-0000-0000-00001B010000}"/>
    <cellStyle name="Percent 7" xfId="74" xr:uid="{00000000-0005-0000-0000-00001C010000}"/>
    <cellStyle name="Percent 7 2" xfId="409" xr:uid="{00000000-0005-0000-0000-00001D010000}"/>
    <cellStyle name="Percent 8" xfId="75" xr:uid="{00000000-0005-0000-0000-00001E010000}"/>
    <cellStyle name="Percent 8 2" xfId="410" xr:uid="{00000000-0005-0000-0000-00001F010000}"/>
    <cellStyle name="PSChar" xfId="76" xr:uid="{00000000-0005-0000-0000-000020010000}"/>
    <cellStyle name="PSChar 10" xfId="77" xr:uid="{00000000-0005-0000-0000-000021010000}"/>
    <cellStyle name="PSChar 10 2" xfId="78" xr:uid="{00000000-0005-0000-0000-000022010000}"/>
    <cellStyle name="PSChar 10 3" xfId="79" xr:uid="{00000000-0005-0000-0000-000023010000}"/>
    <cellStyle name="PSChar 10 4" xfId="80" xr:uid="{00000000-0005-0000-0000-000024010000}"/>
    <cellStyle name="PSChar 11" xfId="81" xr:uid="{00000000-0005-0000-0000-000025010000}"/>
    <cellStyle name="PSChar 12" xfId="82" xr:uid="{00000000-0005-0000-0000-000026010000}"/>
    <cellStyle name="PSChar 13" xfId="83" xr:uid="{00000000-0005-0000-0000-000027010000}"/>
    <cellStyle name="PSChar 14" xfId="84" xr:uid="{00000000-0005-0000-0000-000028010000}"/>
    <cellStyle name="PSChar 15" xfId="85" xr:uid="{00000000-0005-0000-0000-000029010000}"/>
    <cellStyle name="PSChar 16" xfId="86" xr:uid="{00000000-0005-0000-0000-00002A010000}"/>
    <cellStyle name="PSChar 17" xfId="87" xr:uid="{00000000-0005-0000-0000-00002B010000}"/>
    <cellStyle name="PSChar 18" xfId="88" xr:uid="{00000000-0005-0000-0000-00002C010000}"/>
    <cellStyle name="PSChar 19" xfId="89" xr:uid="{00000000-0005-0000-0000-00002D010000}"/>
    <cellStyle name="PSChar 2" xfId="90" xr:uid="{00000000-0005-0000-0000-00002E010000}"/>
    <cellStyle name="PSChar 20" xfId="91" xr:uid="{00000000-0005-0000-0000-00002F010000}"/>
    <cellStyle name="PSChar 21" xfId="92" xr:uid="{00000000-0005-0000-0000-000030010000}"/>
    <cellStyle name="PSChar 22" xfId="93" xr:uid="{00000000-0005-0000-0000-000031010000}"/>
    <cellStyle name="PSChar 23" xfId="94" xr:uid="{00000000-0005-0000-0000-000032010000}"/>
    <cellStyle name="PSChar 24" xfId="95" xr:uid="{00000000-0005-0000-0000-000033010000}"/>
    <cellStyle name="PSChar 25" xfId="96" xr:uid="{00000000-0005-0000-0000-000034010000}"/>
    <cellStyle name="PSChar 26" xfId="97" xr:uid="{00000000-0005-0000-0000-000035010000}"/>
    <cellStyle name="PSChar 27" xfId="98" xr:uid="{00000000-0005-0000-0000-000036010000}"/>
    <cellStyle name="PSChar 3" xfId="99" xr:uid="{00000000-0005-0000-0000-000037010000}"/>
    <cellStyle name="PSChar 4" xfId="100" xr:uid="{00000000-0005-0000-0000-000038010000}"/>
    <cellStyle name="PSChar 5" xfId="101" xr:uid="{00000000-0005-0000-0000-000039010000}"/>
    <cellStyle name="PSChar 6" xfId="102" xr:uid="{00000000-0005-0000-0000-00003A010000}"/>
    <cellStyle name="PSChar 7" xfId="103" xr:uid="{00000000-0005-0000-0000-00003B010000}"/>
    <cellStyle name="PSChar 8" xfId="104" xr:uid="{00000000-0005-0000-0000-00003C010000}"/>
    <cellStyle name="PSChar 9" xfId="105" xr:uid="{00000000-0005-0000-0000-00003D010000}"/>
    <cellStyle name="PSChar 9 2" xfId="106" xr:uid="{00000000-0005-0000-0000-00003E010000}"/>
    <cellStyle name="PSChar 9 3" xfId="107" xr:uid="{00000000-0005-0000-0000-00003F010000}"/>
    <cellStyle name="PSChar 9 4" xfId="108" xr:uid="{00000000-0005-0000-0000-000040010000}"/>
    <cellStyle name="PSDate" xfId="109" xr:uid="{00000000-0005-0000-0000-000041010000}"/>
    <cellStyle name="PSDate 10" xfId="110" xr:uid="{00000000-0005-0000-0000-000042010000}"/>
    <cellStyle name="PSDate 10 2" xfId="111" xr:uid="{00000000-0005-0000-0000-000043010000}"/>
    <cellStyle name="PSDate 10 3" xfId="112" xr:uid="{00000000-0005-0000-0000-000044010000}"/>
    <cellStyle name="PSDate 10 4" xfId="113" xr:uid="{00000000-0005-0000-0000-000045010000}"/>
    <cellStyle name="PSDate 11" xfId="114" xr:uid="{00000000-0005-0000-0000-000046010000}"/>
    <cellStyle name="PSDate 12" xfId="115" xr:uid="{00000000-0005-0000-0000-000047010000}"/>
    <cellStyle name="PSDate 13" xfId="116" xr:uid="{00000000-0005-0000-0000-000048010000}"/>
    <cellStyle name="PSDate 14" xfId="117" xr:uid="{00000000-0005-0000-0000-000049010000}"/>
    <cellStyle name="PSDate 15" xfId="118" xr:uid="{00000000-0005-0000-0000-00004A010000}"/>
    <cellStyle name="PSDate 16" xfId="119" xr:uid="{00000000-0005-0000-0000-00004B010000}"/>
    <cellStyle name="PSDate 17" xfId="120" xr:uid="{00000000-0005-0000-0000-00004C010000}"/>
    <cellStyle name="PSDate 18" xfId="121" xr:uid="{00000000-0005-0000-0000-00004D010000}"/>
    <cellStyle name="PSDate 19" xfId="122" xr:uid="{00000000-0005-0000-0000-00004E010000}"/>
    <cellStyle name="PSDate 2" xfId="123" xr:uid="{00000000-0005-0000-0000-00004F010000}"/>
    <cellStyle name="PSDate 20" xfId="124" xr:uid="{00000000-0005-0000-0000-000050010000}"/>
    <cellStyle name="PSDate 21" xfId="125" xr:uid="{00000000-0005-0000-0000-000051010000}"/>
    <cellStyle name="PSDate 22" xfId="126" xr:uid="{00000000-0005-0000-0000-000052010000}"/>
    <cellStyle name="PSDate 23" xfId="127" xr:uid="{00000000-0005-0000-0000-000053010000}"/>
    <cellStyle name="PSDate 24" xfId="128" xr:uid="{00000000-0005-0000-0000-000054010000}"/>
    <cellStyle name="PSDate 25" xfId="129" xr:uid="{00000000-0005-0000-0000-000055010000}"/>
    <cellStyle name="PSDate 26" xfId="130" xr:uid="{00000000-0005-0000-0000-000056010000}"/>
    <cellStyle name="PSDate 27" xfId="131" xr:uid="{00000000-0005-0000-0000-000057010000}"/>
    <cellStyle name="PSDate 3" xfId="132" xr:uid="{00000000-0005-0000-0000-000058010000}"/>
    <cellStyle name="PSDate 4" xfId="133" xr:uid="{00000000-0005-0000-0000-000059010000}"/>
    <cellStyle name="PSDate 5" xfId="134" xr:uid="{00000000-0005-0000-0000-00005A010000}"/>
    <cellStyle name="PSDate 6" xfId="135" xr:uid="{00000000-0005-0000-0000-00005B010000}"/>
    <cellStyle name="PSDate 7" xfId="136" xr:uid="{00000000-0005-0000-0000-00005C010000}"/>
    <cellStyle name="PSDate 8" xfId="137" xr:uid="{00000000-0005-0000-0000-00005D010000}"/>
    <cellStyle name="PSDate 9" xfId="138" xr:uid="{00000000-0005-0000-0000-00005E010000}"/>
    <cellStyle name="PSDate 9 2" xfId="139" xr:uid="{00000000-0005-0000-0000-00005F010000}"/>
    <cellStyle name="PSDate 9 3" xfId="140" xr:uid="{00000000-0005-0000-0000-000060010000}"/>
    <cellStyle name="PSDate 9 4" xfId="141" xr:uid="{00000000-0005-0000-0000-000061010000}"/>
    <cellStyle name="PSDec" xfId="142" xr:uid="{00000000-0005-0000-0000-000062010000}"/>
    <cellStyle name="PSDec 10" xfId="143" xr:uid="{00000000-0005-0000-0000-000063010000}"/>
    <cellStyle name="PSDec 10 2" xfId="144" xr:uid="{00000000-0005-0000-0000-000064010000}"/>
    <cellStyle name="PSDec 10 3" xfId="145" xr:uid="{00000000-0005-0000-0000-000065010000}"/>
    <cellStyle name="PSDec 10 4" xfId="146" xr:uid="{00000000-0005-0000-0000-000066010000}"/>
    <cellStyle name="PSDec 11" xfId="147" xr:uid="{00000000-0005-0000-0000-000067010000}"/>
    <cellStyle name="PSDec 12" xfId="148" xr:uid="{00000000-0005-0000-0000-000068010000}"/>
    <cellStyle name="PSDec 13" xfId="149" xr:uid="{00000000-0005-0000-0000-000069010000}"/>
    <cellStyle name="PSDec 14" xfId="150" xr:uid="{00000000-0005-0000-0000-00006A010000}"/>
    <cellStyle name="PSDec 15" xfId="151" xr:uid="{00000000-0005-0000-0000-00006B010000}"/>
    <cellStyle name="PSDec 16" xfId="152" xr:uid="{00000000-0005-0000-0000-00006C010000}"/>
    <cellStyle name="PSDec 17" xfId="153" xr:uid="{00000000-0005-0000-0000-00006D010000}"/>
    <cellStyle name="PSDec 18" xfId="154" xr:uid="{00000000-0005-0000-0000-00006E010000}"/>
    <cellStyle name="PSDec 19" xfId="155" xr:uid="{00000000-0005-0000-0000-00006F010000}"/>
    <cellStyle name="PSDec 2" xfId="156" xr:uid="{00000000-0005-0000-0000-000070010000}"/>
    <cellStyle name="PSDec 20" xfId="157" xr:uid="{00000000-0005-0000-0000-000071010000}"/>
    <cellStyle name="PSDec 21" xfId="158" xr:uid="{00000000-0005-0000-0000-000072010000}"/>
    <cellStyle name="PSDec 22" xfId="159" xr:uid="{00000000-0005-0000-0000-000073010000}"/>
    <cellStyle name="PSDec 23" xfId="160" xr:uid="{00000000-0005-0000-0000-000074010000}"/>
    <cellStyle name="PSDec 24" xfId="161" xr:uid="{00000000-0005-0000-0000-000075010000}"/>
    <cellStyle name="PSDec 25" xfId="162" xr:uid="{00000000-0005-0000-0000-000076010000}"/>
    <cellStyle name="PSDec 26" xfId="163" xr:uid="{00000000-0005-0000-0000-000077010000}"/>
    <cellStyle name="PSDec 27" xfId="164" xr:uid="{00000000-0005-0000-0000-000078010000}"/>
    <cellStyle name="PSDec 3" xfId="165" xr:uid="{00000000-0005-0000-0000-000079010000}"/>
    <cellStyle name="PSDec 4" xfId="166" xr:uid="{00000000-0005-0000-0000-00007A010000}"/>
    <cellStyle name="PSDec 5" xfId="167" xr:uid="{00000000-0005-0000-0000-00007B010000}"/>
    <cellStyle name="PSDec 6" xfId="168" xr:uid="{00000000-0005-0000-0000-00007C010000}"/>
    <cellStyle name="PSDec 7" xfId="169" xr:uid="{00000000-0005-0000-0000-00007D010000}"/>
    <cellStyle name="PSDec 8" xfId="170" xr:uid="{00000000-0005-0000-0000-00007E010000}"/>
    <cellStyle name="PSDec 9" xfId="171" xr:uid="{00000000-0005-0000-0000-00007F010000}"/>
    <cellStyle name="PSDec 9 2" xfId="172" xr:uid="{00000000-0005-0000-0000-000080010000}"/>
    <cellStyle name="PSDec 9 3" xfId="173" xr:uid="{00000000-0005-0000-0000-000081010000}"/>
    <cellStyle name="PSDec 9 4" xfId="174" xr:uid="{00000000-0005-0000-0000-000082010000}"/>
    <cellStyle name="PSHeading" xfId="175" xr:uid="{00000000-0005-0000-0000-000083010000}"/>
    <cellStyle name="PSHeading 10" xfId="176" xr:uid="{00000000-0005-0000-0000-000084010000}"/>
    <cellStyle name="PSHeading 10 2" xfId="177" xr:uid="{00000000-0005-0000-0000-000085010000}"/>
    <cellStyle name="PSHeading 10 3" xfId="178" xr:uid="{00000000-0005-0000-0000-000086010000}"/>
    <cellStyle name="PSHeading 10 4" xfId="179" xr:uid="{00000000-0005-0000-0000-000087010000}"/>
    <cellStyle name="PSHeading 11" xfId="180" xr:uid="{00000000-0005-0000-0000-000088010000}"/>
    <cellStyle name="PSHeading 12" xfId="181" xr:uid="{00000000-0005-0000-0000-000089010000}"/>
    <cellStyle name="PSHeading 13" xfId="182" xr:uid="{00000000-0005-0000-0000-00008A010000}"/>
    <cellStyle name="PSHeading 14" xfId="183" xr:uid="{00000000-0005-0000-0000-00008B010000}"/>
    <cellStyle name="PSHeading 15" xfId="184" xr:uid="{00000000-0005-0000-0000-00008C010000}"/>
    <cellStyle name="PSHeading 16" xfId="185" xr:uid="{00000000-0005-0000-0000-00008D010000}"/>
    <cellStyle name="PSHeading 17" xfId="186" xr:uid="{00000000-0005-0000-0000-00008E010000}"/>
    <cellStyle name="PSHeading 18" xfId="187" xr:uid="{00000000-0005-0000-0000-00008F010000}"/>
    <cellStyle name="PSHeading 19" xfId="188" xr:uid="{00000000-0005-0000-0000-000090010000}"/>
    <cellStyle name="PSHeading 2" xfId="189" xr:uid="{00000000-0005-0000-0000-000091010000}"/>
    <cellStyle name="PSHeading 20" xfId="190" xr:uid="{00000000-0005-0000-0000-000092010000}"/>
    <cellStyle name="PSHeading 21" xfId="191" xr:uid="{00000000-0005-0000-0000-000093010000}"/>
    <cellStyle name="PSHeading 22" xfId="192" xr:uid="{00000000-0005-0000-0000-000094010000}"/>
    <cellStyle name="PSHeading 23" xfId="193" xr:uid="{00000000-0005-0000-0000-000095010000}"/>
    <cellStyle name="PSHeading 24" xfId="194" xr:uid="{00000000-0005-0000-0000-000096010000}"/>
    <cellStyle name="PSHeading 25" xfId="195" xr:uid="{00000000-0005-0000-0000-000097010000}"/>
    <cellStyle name="PSHeading 26" xfId="196" xr:uid="{00000000-0005-0000-0000-000098010000}"/>
    <cellStyle name="PSHeading 27" xfId="197" xr:uid="{00000000-0005-0000-0000-000099010000}"/>
    <cellStyle name="PSHeading 3" xfId="198" xr:uid="{00000000-0005-0000-0000-00009A010000}"/>
    <cellStyle name="PSHeading 4" xfId="199" xr:uid="{00000000-0005-0000-0000-00009B010000}"/>
    <cellStyle name="PSHeading 5" xfId="200" xr:uid="{00000000-0005-0000-0000-00009C010000}"/>
    <cellStyle name="PSHeading 6" xfId="201" xr:uid="{00000000-0005-0000-0000-00009D010000}"/>
    <cellStyle name="PSHeading 7" xfId="202" xr:uid="{00000000-0005-0000-0000-00009E010000}"/>
    <cellStyle name="PSHeading 8" xfId="203" xr:uid="{00000000-0005-0000-0000-00009F010000}"/>
    <cellStyle name="PSHeading 9" xfId="204" xr:uid="{00000000-0005-0000-0000-0000A0010000}"/>
    <cellStyle name="PSHeading 9 2" xfId="205" xr:uid="{00000000-0005-0000-0000-0000A1010000}"/>
    <cellStyle name="PSHeading 9 3" xfId="206" xr:uid="{00000000-0005-0000-0000-0000A2010000}"/>
    <cellStyle name="PSHeading 9 4" xfId="207" xr:uid="{00000000-0005-0000-0000-0000A3010000}"/>
    <cellStyle name="PSHeading_5705 5706 5805" xfId="208" xr:uid="{00000000-0005-0000-0000-0000A4010000}"/>
    <cellStyle name="PSInt" xfId="209" xr:uid="{00000000-0005-0000-0000-0000A5010000}"/>
    <cellStyle name="PSInt 10" xfId="210" xr:uid="{00000000-0005-0000-0000-0000A6010000}"/>
    <cellStyle name="PSInt 10 2" xfId="211" xr:uid="{00000000-0005-0000-0000-0000A7010000}"/>
    <cellStyle name="PSInt 10 3" xfId="212" xr:uid="{00000000-0005-0000-0000-0000A8010000}"/>
    <cellStyle name="PSInt 10 4" xfId="213" xr:uid="{00000000-0005-0000-0000-0000A9010000}"/>
    <cellStyle name="PSInt 11" xfId="214" xr:uid="{00000000-0005-0000-0000-0000AA010000}"/>
    <cellStyle name="PSInt 12" xfId="215" xr:uid="{00000000-0005-0000-0000-0000AB010000}"/>
    <cellStyle name="PSInt 13" xfId="216" xr:uid="{00000000-0005-0000-0000-0000AC010000}"/>
    <cellStyle name="PSInt 14" xfId="217" xr:uid="{00000000-0005-0000-0000-0000AD010000}"/>
    <cellStyle name="PSInt 15" xfId="218" xr:uid="{00000000-0005-0000-0000-0000AE010000}"/>
    <cellStyle name="PSInt 16" xfId="219" xr:uid="{00000000-0005-0000-0000-0000AF010000}"/>
    <cellStyle name="PSInt 17" xfId="220" xr:uid="{00000000-0005-0000-0000-0000B0010000}"/>
    <cellStyle name="PSInt 18" xfId="221" xr:uid="{00000000-0005-0000-0000-0000B1010000}"/>
    <cellStyle name="PSInt 19" xfId="222" xr:uid="{00000000-0005-0000-0000-0000B2010000}"/>
    <cellStyle name="PSInt 2" xfId="223" xr:uid="{00000000-0005-0000-0000-0000B3010000}"/>
    <cellStyle name="PSInt 20" xfId="224" xr:uid="{00000000-0005-0000-0000-0000B4010000}"/>
    <cellStyle name="PSInt 21" xfId="225" xr:uid="{00000000-0005-0000-0000-0000B5010000}"/>
    <cellStyle name="PSInt 22" xfId="226" xr:uid="{00000000-0005-0000-0000-0000B6010000}"/>
    <cellStyle name="PSInt 23" xfId="227" xr:uid="{00000000-0005-0000-0000-0000B7010000}"/>
    <cellStyle name="PSInt 24" xfId="228" xr:uid="{00000000-0005-0000-0000-0000B8010000}"/>
    <cellStyle name="PSInt 25" xfId="229" xr:uid="{00000000-0005-0000-0000-0000B9010000}"/>
    <cellStyle name="PSInt 26" xfId="230" xr:uid="{00000000-0005-0000-0000-0000BA010000}"/>
    <cellStyle name="PSInt 27" xfId="231" xr:uid="{00000000-0005-0000-0000-0000BB010000}"/>
    <cellStyle name="PSInt 3" xfId="232" xr:uid="{00000000-0005-0000-0000-0000BC010000}"/>
    <cellStyle name="PSInt 4" xfId="233" xr:uid="{00000000-0005-0000-0000-0000BD010000}"/>
    <cellStyle name="PSInt 5" xfId="234" xr:uid="{00000000-0005-0000-0000-0000BE010000}"/>
    <cellStyle name="PSInt 6" xfId="235" xr:uid="{00000000-0005-0000-0000-0000BF010000}"/>
    <cellStyle name="PSInt 7" xfId="236" xr:uid="{00000000-0005-0000-0000-0000C0010000}"/>
    <cellStyle name="PSInt 8" xfId="237" xr:uid="{00000000-0005-0000-0000-0000C1010000}"/>
    <cellStyle name="PSInt 9" xfId="238" xr:uid="{00000000-0005-0000-0000-0000C2010000}"/>
    <cellStyle name="PSInt 9 2" xfId="239" xr:uid="{00000000-0005-0000-0000-0000C3010000}"/>
    <cellStyle name="PSInt 9 3" xfId="240" xr:uid="{00000000-0005-0000-0000-0000C4010000}"/>
    <cellStyle name="PSInt 9 4" xfId="241" xr:uid="{00000000-0005-0000-0000-0000C5010000}"/>
    <cellStyle name="PSSpacer" xfId="242" xr:uid="{00000000-0005-0000-0000-0000C6010000}"/>
    <cellStyle name="PSSpacer 10" xfId="243" xr:uid="{00000000-0005-0000-0000-0000C7010000}"/>
    <cellStyle name="PSSpacer 10 2" xfId="244" xr:uid="{00000000-0005-0000-0000-0000C8010000}"/>
    <cellStyle name="PSSpacer 10 3" xfId="245" xr:uid="{00000000-0005-0000-0000-0000C9010000}"/>
    <cellStyle name="PSSpacer 10 4" xfId="246" xr:uid="{00000000-0005-0000-0000-0000CA010000}"/>
    <cellStyle name="PSSpacer 11" xfId="247" xr:uid="{00000000-0005-0000-0000-0000CB010000}"/>
    <cellStyle name="PSSpacer 12" xfId="248" xr:uid="{00000000-0005-0000-0000-0000CC010000}"/>
    <cellStyle name="PSSpacer 13" xfId="249" xr:uid="{00000000-0005-0000-0000-0000CD010000}"/>
    <cellStyle name="PSSpacer 14" xfId="250" xr:uid="{00000000-0005-0000-0000-0000CE010000}"/>
    <cellStyle name="PSSpacer 15" xfId="251" xr:uid="{00000000-0005-0000-0000-0000CF010000}"/>
    <cellStyle name="PSSpacer 16" xfId="252" xr:uid="{00000000-0005-0000-0000-0000D0010000}"/>
    <cellStyle name="PSSpacer 17" xfId="253" xr:uid="{00000000-0005-0000-0000-0000D1010000}"/>
    <cellStyle name="PSSpacer 18" xfId="254" xr:uid="{00000000-0005-0000-0000-0000D2010000}"/>
    <cellStyle name="PSSpacer 19" xfId="255" xr:uid="{00000000-0005-0000-0000-0000D3010000}"/>
    <cellStyle name="PSSpacer 2" xfId="256" xr:uid="{00000000-0005-0000-0000-0000D4010000}"/>
    <cellStyle name="PSSpacer 20" xfId="257" xr:uid="{00000000-0005-0000-0000-0000D5010000}"/>
    <cellStyle name="PSSpacer 21" xfId="258" xr:uid="{00000000-0005-0000-0000-0000D6010000}"/>
    <cellStyle name="PSSpacer 22" xfId="259" xr:uid="{00000000-0005-0000-0000-0000D7010000}"/>
    <cellStyle name="PSSpacer 23" xfId="260" xr:uid="{00000000-0005-0000-0000-0000D8010000}"/>
    <cellStyle name="PSSpacer 24" xfId="261" xr:uid="{00000000-0005-0000-0000-0000D9010000}"/>
    <cellStyle name="PSSpacer 25" xfId="262" xr:uid="{00000000-0005-0000-0000-0000DA010000}"/>
    <cellStyle name="PSSpacer 26" xfId="263" xr:uid="{00000000-0005-0000-0000-0000DB010000}"/>
    <cellStyle name="PSSpacer 27" xfId="264" xr:uid="{00000000-0005-0000-0000-0000DC010000}"/>
    <cellStyle name="PSSpacer 3" xfId="265" xr:uid="{00000000-0005-0000-0000-0000DD010000}"/>
    <cellStyle name="PSSpacer 4" xfId="266" xr:uid="{00000000-0005-0000-0000-0000DE010000}"/>
    <cellStyle name="PSSpacer 5" xfId="267" xr:uid="{00000000-0005-0000-0000-0000DF010000}"/>
    <cellStyle name="PSSpacer 6" xfId="268" xr:uid="{00000000-0005-0000-0000-0000E0010000}"/>
    <cellStyle name="PSSpacer 7" xfId="269" xr:uid="{00000000-0005-0000-0000-0000E1010000}"/>
    <cellStyle name="PSSpacer 8" xfId="270" xr:uid="{00000000-0005-0000-0000-0000E2010000}"/>
    <cellStyle name="PSSpacer 9" xfId="271" xr:uid="{00000000-0005-0000-0000-0000E3010000}"/>
    <cellStyle name="PSSpacer 9 2" xfId="272" xr:uid="{00000000-0005-0000-0000-0000E4010000}"/>
    <cellStyle name="PSSpacer 9 3" xfId="273" xr:uid="{00000000-0005-0000-0000-0000E5010000}"/>
    <cellStyle name="PSSpacer 9 4" xfId="274" xr:uid="{00000000-0005-0000-0000-0000E6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55</v>
      </c>
      <c r="B1" s="2"/>
      <c r="C1" s="2"/>
      <c r="D1" s="2"/>
      <c r="E1" s="11"/>
      <c r="F1" s="22"/>
      <c r="G1" s="11"/>
    </row>
    <row r="2" spans="1:8" ht="18" x14ac:dyDescent="0.25">
      <c r="A2" s="5" t="s">
        <v>129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8" x14ac:dyDescent="0.2">
      <c r="F3" s="9"/>
      <c r="G3" s="25"/>
      <c r="H3" s="55"/>
    </row>
    <row r="4" spans="1:8" x14ac:dyDescent="0.2">
      <c r="B4" s="6" t="s">
        <v>0</v>
      </c>
      <c r="F4" s="9"/>
      <c r="G4" s="25"/>
      <c r="H4" s="55"/>
    </row>
    <row r="5" spans="1:8" x14ac:dyDescent="0.2">
      <c r="B5" s="1" t="s">
        <v>29</v>
      </c>
      <c r="F5" s="9"/>
      <c r="G5" s="25"/>
      <c r="H5" s="55"/>
    </row>
    <row r="6" spans="1:8" ht="12.75" customHeight="1" x14ac:dyDescent="0.2">
      <c r="C6" s="1" t="s">
        <v>1</v>
      </c>
      <c r="E6" s="9">
        <v>35304881.640000001</v>
      </c>
      <c r="F6" s="9"/>
      <c r="G6" s="31">
        <v>32472660.219999999</v>
      </c>
      <c r="H6" s="46"/>
    </row>
    <row r="7" spans="1:8" x14ac:dyDescent="0.2">
      <c r="C7" s="1" t="s">
        <v>2</v>
      </c>
      <c r="E7" s="9">
        <v>10554315.49</v>
      </c>
      <c r="F7" s="9"/>
      <c r="G7" s="32">
        <v>18461920.170000002</v>
      </c>
      <c r="H7" s="46"/>
    </row>
    <row r="8" spans="1:8" x14ac:dyDescent="0.2">
      <c r="C8" s="24" t="s">
        <v>127</v>
      </c>
      <c r="E8" s="9">
        <v>1650255.64</v>
      </c>
      <c r="F8" s="9"/>
      <c r="G8" s="46">
        <v>1671170.34</v>
      </c>
      <c r="H8" s="46"/>
    </row>
    <row r="9" spans="1:8" x14ac:dyDescent="0.2">
      <c r="C9" s="1" t="s">
        <v>3</v>
      </c>
      <c r="E9" s="9">
        <v>1537926.07</v>
      </c>
      <c r="F9" s="9"/>
      <c r="G9" s="32">
        <v>1571553.19</v>
      </c>
      <c r="H9" s="46"/>
    </row>
    <row r="10" spans="1:8" x14ac:dyDescent="0.2">
      <c r="C10" s="1" t="s">
        <v>4</v>
      </c>
      <c r="E10" s="22">
        <v>244691.27000000002</v>
      </c>
      <c r="F10" s="9"/>
      <c r="G10" s="22">
        <v>147870.10999999999</v>
      </c>
    </row>
    <row r="11" spans="1:8" x14ac:dyDescent="0.2">
      <c r="D11" s="1" t="s">
        <v>5</v>
      </c>
      <c r="E11" s="9">
        <f>+SUM(E6:E10)</f>
        <v>49292070.110000007</v>
      </c>
      <c r="F11" s="9"/>
      <c r="G11" s="9">
        <v>54325174.030000001</v>
      </c>
    </row>
    <row r="12" spans="1:8" x14ac:dyDescent="0.2">
      <c r="F12" s="9"/>
      <c r="G12" s="25"/>
      <c r="H12" s="55"/>
    </row>
    <row r="13" spans="1:8" x14ac:dyDescent="0.2">
      <c r="B13" s="1" t="s">
        <v>6</v>
      </c>
      <c r="F13" s="9"/>
      <c r="G13" s="25"/>
      <c r="H13" s="55"/>
    </row>
    <row r="14" spans="1:8" x14ac:dyDescent="0.2">
      <c r="C14" s="1" t="s">
        <v>7</v>
      </c>
      <c r="E14" s="9">
        <v>718875.16999999993</v>
      </c>
      <c r="F14" s="9"/>
      <c r="G14" s="33">
        <v>687627.44</v>
      </c>
      <c r="H14" s="46"/>
    </row>
    <row r="15" spans="1:8" x14ac:dyDescent="0.2">
      <c r="C15" s="24" t="s">
        <v>127</v>
      </c>
      <c r="E15" s="9">
        <v>10141051.039999999</v>
      </c>
      <c r="F15" s="9"/>
      <c r="G15" s="46">
        <v>9873221.7899999991</v>
      </c>
      <c r="H15" s="46"/>
    </row>
    <row r="16" spans="1:8" x14ac:dyDescent="0.2">
      <c r="C16" s="1" t="s">
        <v>8</v>
      </c>
      <c r="E16" s="9">
        <v>10050326.810000001</v>
      </c>
      <c r="F16" s="9"/>
      <c r="G16" s="33">
        <v>10050326.810000001</v>
      </c>
      <c r="H16" s="46"/>
    </row>
    <row r="17" spans="2:8" x14ac:dyDescent="0.2">
      <c r="C17" s="1" t="s">
        <v>9</v>
      </c>
      <c r="E17" s="9">
        <v>5637814.2000000002</v>
      </c>
      <c r="F17" s="9"/>
      <c r="G17" s="33">
        <v>6147189.7000000002</v>
      </c>
      <c r="H17" s="46"/>
    </row>
    <row r="18" spans="2:8" x14ac:dyDescent="0.2">
      <c r="C18" s="24" t="s">
        <v>128</v>
      </c>
      <c r="E18" s="9">
        <v>3992237.5100000002</v>
      </c>
      <c r="F18" s="9"/>
      <c r="G18" s="46">
        <v>1331005.3700000001</v>
      </c>
      <c r="H18" s="46"/>
    </row>
    <row r="19" spans="2:8" x14ac:dyDescent="0.2">
      <c r="C19" s="1" t="s">
        <v>10</v>
      </c>
      <c r="E19" s="9">
        <v>138587757.96000001</v>
      </c>
      <c r="F19" s="9"/>
      <c r="G19" s="33">
        <v>147019248.97999999</v>
      </c>
      <c r="H19" s="46"/>
    </row>
    <row r="20" spans="2:8" x14ac:dyDescent="0.2">
      <c r="C20" s="1" t="s">
        <v>11</v>
      </c>
      <c r="E20" s="9">
        <v>7288688.54</v>
      </c>
      <c r="F20" s="9"/>
      <c r="G20" s="33">
        <v>7498203.54</v>
      </c>
      <c r="H20" s="46"/>
    </row>
    <row r="21" spans="2:8" x14ac:dyDescent="0.2">
      <c r="C21" s="1" t="s">
        <v>31</v>
      </c>
      <c r="E21" s="9">
        <v>19118507.899999999</v>
      </c>
      <c r="F21" s="9"/>
      <c r="G21" s="9">
        <v>24945260.899999999</v>
      </c>
    </row>
    <row r="22" spans="2:8" x14ac:dyDescent="0.2">
      <c r="D22" s="1" t="s">
        <v>12</v>
      </c>
      <c r="E22" s="61">
        <f>+SUM(E14:E21)</f>
        <v>195535259.13</v>
      </c>
      <c r="F22" s="9"/>
      <c r="G22" s="61">
        <v>207552084.53</v>
      </c>
    </row>
    <row r="23" spans="2:8" s="6" customFormat="1" x14ac:dyDescent="0.2">
      <c r="D23" s="6" t="s">
        <v>13</v>
      </c>
      <c r="E23" s="22">
        <f>+E11+E22</f>
        <v>244827329.24000001</v>
      </c>
      <c r="F23" s="9"/>
      <c r="G23" s="22">
        <v>261877258.56</v>
      </c>
      <c r="H23" s="9"/>
    </row>
    <row r="24" spans="2:8" x14ac:dyDescent="0.2">
      <c r="F24" s="9"/>
      <c r="G24" s="25"/>
      <c r="H24" s="55"/>
    </row>
    <row r="25" spans="2:8" x14ac:dyDescent="0.2">
      <c r="B25" s="20" t="s">
        <v>107</v>
      </c>
      <c r="C25" s="47"/>
      <c r="D25" s="47"/>
      <c r="E25" s="53">
        <v>25450990.57</v>
      </c>
      <c r="F25" s="9"/>
      <c r="G25" s="53">
        <v>35709013.149999999</v>
      </c>
      <c r="H25" s="56"/>
    </row>
    <row r="26" spans="2:8" x14ac:dyDescent="0.2">
      <c r="F26" s="9"/>
      <c r="G26" s="25"/>
      <c r="H26" s="55"/>
    </row>
    <row r="27" spans="2:8" x14ac:dyDescent="0.2">
      <c r="B27" s="6" t="s">
        <v>14</v>
      </c>
      <c r="F27" s="9"/>
      <c r="G27" s="25"/>
      <c r="H27" s="55"/>
    </row>
    <row r="28" spans="2:8" x14ac:dyDescent="0.2">
      <c r="B28" s="1" t="s">
        <v>15</v>
      </c>
      <c r="F28" s="9"/>
      <c r="G28" s="25"/>
      <c r="H28" s="55"/>
    </row>
    <row r="29" spans="2:8" x14ac:dyDescent="0.2">
      <c r="C29" s="1" t="s">
        <v>16</v>
      </c>
      <c r="E29" s="9">
        <v>5318274.709999999</v>
      </c>
      <c r="F29" s="9"/>
      <c r="G29" s="34">
        <v>7609357.0300000003</v>
      </c>
      <c r="H29" s="46"/>
    </row>
    <row r="30" spans="2:8" x14ac:dyDescent="0.2">
      <c r="C30" s="1" t="s">
        <v>17</v>
      </c>
      <c r="E30" s="9">
        <v>4312868.9000000004</v>
      </c>
      <c r="F30" s="9"/>
      <c r="G30" s="46">
        <v>3740909.88</v>
      </c>
      <c r="H30" s="46"/>
    </row>
    <row r="31" spans="2:8" x14ac:dyDescent="0.2">
      <c r="C31" s="1" t="s">
        <v>53</v>
      </c>
      <c r="E31" s="9">
        <v>3389546.36</v>
      </c>
      <c r="F31" s="9"/>
      <c r="G31" s="46">
        <v>3434322.25</v>
      </c>
      <c r="H31" s="46"/>
    </row>
    <row r="32" spans="2:8" x14ac:dyDescent="0.2">
      <c r="C32" s="1" t="s">
        <v>18</v>
      </c>
      <c r="E32" s="9">
        <v>1217600.22</v>
      </c>
      <c r="F32" s="9"/>
      <c r="G32" s="46">
        <v>1268665</v>
      </c>
      <c r="H32" s="46"/>
    </row>
    <row r="33" spans="2:8" x14ac:dyDescent="0.2">
      <c r="C33" s="1" t="s">
        <v>19</v>
      </c>
      <c r="E33" s="22">
        <v>278121.46000000002</v>
      </c>
      <c r="F33" s="9"/>
      <c r="G33" s="22">
        <v>246131.39</v>
      </c>
    </row>
    <row r="34" spans="2:8" x14ac:dyDescent="0.2">
      <c r="D34" s="1" t="s">
        <v>20</v>
      </c>
      <c r="E34" s="9">
        <f>+SUM(E29:E33)</f>
        <v>14516411.65</v>
      </c>
      <c r="F34" s="9"/>
      <c r="G34" s="9">
        <v>16299385.550000001</v>
      </c>
    </row>
    <row r="35" spans="2:8" x14ac:dyDescent="0.2">
      <c r="F35" s="9"/>
      <c r="G35" s="25"/>
      <c r="H35" s="55"/>
    </row>
    <row r="36" spans="2:8" x14ac:dyDescent="0.2">
      <c r="B36" s="1" t="s">
        <v>21</v>
      </c>
      <c r="F36" s="9"/>
      <c r="G36" s="25"/>
      <c r="H36" s="55"/>
    </row>
    <row r="37" spans="2:8" x14ac:dyDescent="0.2">
      <c r="C37" s="1" t="s">
        <v>17</v>
      </c>
      <c r="E37" s="9">
        <v>52842945.079999998</v>
      </c>
      <c r="F37" s="9"/>
      <c r="G37" s="35">
        <v>55427294.210000001</v>
      </c>
      <c r="H37" s="46"/>
    </row>
    <row r="38" spans="2:8" s="3" customFormat="1" x14ac:dyDescent="0.2">
      <c r="C38" s="3" t="s">
        <v>18</v>
      </c>
      <c r="E38" s="9">
        <v>1331647.9099999999</v>
      </c>
      <c r="F38" s="9"/>
      <c r="G38" s="9">
        <v>1293043.18</v>
      </c>
      <c r="H38" s="9"/>
    </row>
    <row r="39" spans="2:8" s="3" customFormat="1" x14ac:dyDescent="0.2">
      <c r="C39" s="24" t="s">
        <v>108</v>
      </c>
      <c r="D39" s="1"/>
      <c r="E39" s="9">
        <v>9025904.120000001</v>
      </c>
      <c r="F39" s="9"/>
      <c r="G39" s="9">
        <v>8379858.8200000003</v>
      </c>
      <c r="H39" s="9"/>
    </row>
    <row r="40" spans="2:8" x14ac:dyDescent="0.2">
      <c r="C40" s="24" t="s">
        <v>118</v>
      </c>
      <c r="E40" s="22">
        <v>3197857.07</v>
      </c>
      <c r="F40" s="9"/>
      <c r="G40" s="22">
        <v>6394909.6600000001</v>
      </c>
    </row>
    <row r="41" spans="2:8" x14ac:dyDescent="0.2">
      <c r="D41" s="1" t="s">
        <v>22</v>
      </c>
      <c r="E41" s="22">
        <f>+SUM(E37:E40)</f>
        <v>66398354.18</v>
      </c>
      <c r="F41" s="9"/>
      <c r="G41" s="22">
        <v>71495105.870000005</v>
      </c>
    </row>
    <row r="42" spans="2:8" s="6" customFormat="1" x14ac:dyDescent="0.2">
      <c r="D42" s="6" t="s">
        <v>23</v>
      </c>
      <c r="E42" s="22">
        <f>+E41+E34</f>
        <v>80914765.829999998</v>
      </c>
      <c r="F42" s="9"/>
      <c r="G42" s="22">
        <v>87794491.420000002</v>
      </c>
      <c r="H42" s="9"/>
    </row>
    <row r="43" spans="2:8" x14ac:dyDescent="0.2">
      <c r="F43" s="9"/>
      <c r="G43" s="25"/>
      <c r="H43" s="55"/>
    </row>
    <row r="44" spans="2:8" x14ac:dyDescent="0.2">
      <c r="B44" s="6" t="s">
        <v>109</v>
      </c>
      <c r="E44" s="22">
        <v>10464218.540000001</v>
      </c>
      <c r="F44" s="9"/>
      <c r="G44" s="45">
        <v>13753110.609999999</v>
      </c>
      <c r="H44" s="46"/>
    </row>
    <row r="45" spans="2:8" x14ac:dyDescent="0.2">
      <c r="F45" s="9"/>
      <c r="G45" s="25"/>
      <c r="H45" s="55"/>
    </row>
    <row r="46" spans="2:8" x14ac:dyDescent="0.2">
      <c r="B46" s="6" t="s">
        <v>56</v>
      </c>
      <c r="F46" s="9"/>
      <c r="G46" s="25"/>
      <c r="H46" s="55"/>
    </row>
    <row r="47" spans="2:8" x14ac:dyDescent="0.2">
      <c r="C47" s="24" t="s">
        <v>58</v>
      </c>
      <c r="E47" s="9">
        <v>127519518.94</v>
      </c>
      <c r="F47" s="9"/>
      <c r="G47" s="36">
        <v>137823031.21000001</v>
      </c>
      <c r="H47" s="46"/>
    </row>
    <row r="48" spans="2:8" x14ac:dyDescent="0.2">
      <c r="C48" s="1" t="s">
        <v>24</v>
      </c>
      <c r="F48" s="9"/>
      <c r="G48" s="36"/>
      <c r="H48" s="46"/>
    </row>
    <row r="49" spans="3:8" x14ac:dyDescent="0.2">
      <c r="D49" s="1" t="s">
        <v>25</v>
      </c>
      <c r="E49" s="9">
        <v>2675.39</v>
      </c>
      <c r="F49" s="9"/>
      <c r="G49" s="36">
        <v>0</v>
      </c>
      <c r="H49" s="46"/>
    </row>
    <row r="50" spans="3:8" s="24" customFormat="1" x14ac:dyDescent="0.2">
      <c r="D50" s="24" t="s">
        <v>26</v>
      </c>
      <c r="E50" s="46">
        <v>3811230.32</v>
      </c>
      <c r="F50" s="46"/>
      <c r="G50" s="46">
        <v>3152805.28</v>
      </c>
      <c r="H50" s="46"/>
    </row>
    <row r="51" spans="3:8" x14ac:dyDescent="0.2">
      <c r="D51" s="1" t="s">
        <v>30</v>
      </c>
      <c r="E51" s="9">
        <v>13489396.369999999</v>
      </c>
      <c r="F51" s="9"/>
      <c r="G51" s="36">
        <v>14526292.619999999</v>
      </c>
      <c r="H51" s="46"/>
    </row>
    <row r="52" spans="3:8" x14ac:dyDescent="0.2">
      <c r="D52" s="1" t="s">
        <v>27</v>
      </c>
      <c r="E52" s="9">
        <v>3671951.33</v>
      </c>
      <c r="F52" s="9"/>
      <c r="G52" s="36">
        <v>1123775.6399999999</v>
      </c>
      <c r="H52" s="46"/>
    </row>
    <row r="53" spans="3:8" x14ac:dyDescent="0.2">
      <c r="C53" s="1" t="s">
        <v>28</v>
      </c>
      <c r="E53" s="22">
        <v>30404563.089999996</v>
      </c>
      <c r="F53" s="9"/>
      <c r="G53" s="22">
        <v>39412764.93</v>
      </c>
    </row>
    <row r="54" spans="3:8" s="6" customFormat="1" ht="13.5" thickBot="1" x14ac:dyDescent="0.25">
      <c r="D54" s="6" t="s">
        <v>57</v>
      </c>
      <c r="E54" s="12">
        <f>+SUM(E47:E53)</f>
        <v>178899335.44</v>
      </c>
      <c r="F54" s="9"/>
      <c r="G54" s="12">
        <v>196038669.68000001</v>
      </c>
      <c r="H54" s="9"/>
    </row>
    <row r="55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4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5" customWidth="1"/>
  </cols>
  <sheetData>
    <row r="1" spans="1:8" s="1" customFormat="1" ht="18" x14ac:dyDescent="0.25">
      <c r="A1" s="14" t="s">
        <v>103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9" t="s">
        <v>129</v>
      </c>
      <c r="B2" s="59"/>
      <c r="C2" s="59"/>
      <c r="D2" s="59"/>
      <c r="E2" s="30" t="s">
        <v>101</v>
      </c>
      <c r="F2" s="13"/>
      <c r="G2" s="23" t="s">
        <v>101</v>
      </c>
      <c r="H2" s="57"/>
    </row>
    <row r="3" spans="1:8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  <c r="H3" s="58"/>
    </row>
    <row r="4" spans="1:8" s="1" customFormat="1" x14ac:dyDescent="0.2">
      <c r="A4" s="16" t="s">
        <v>32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33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34</v>
      </c>
      <c r="D6" s="13"/>
      <c r="E6" s="25"/>
      <c r="F6" s="13"/>
      <c r="G6" s="9"/>
      <c r="H6" s="9"/>
    </row>
    <row r="7" spans="1:8" s="1" customFormat="1" x14ac:dyDescent="0.2">
      <c r="C7" s="24" t="s">
        <v>130</v>
      </c>
      <c r="E7" s="37">
        <v>47500337.870000005</v>
      </c>
      <c r="G7" s="9">
        <v>54114555.100000001</v>
      </c>
      <c r="H7" s="9"/>
    </row>
    <row r="8" spans="1:8" s="1" customFormat="1" x14ac:dyDescent="0.2">
      <c r="C8" s="1" t="s">
        <v>35</v>
      </c>
      <c r="E8" s="37">
        <v>14983033.469999999</v>
      </c>
      <c r="G8" s="9">
        <v>13860819.050000001</v>
      </c>
      <c r="H8" s="9"/>
    </row>
    <row r="9" spans="1:8" s="1" customFormat="1" x14ac:dyDescent="0.2">
      <c r="C9" s="1" t="s">
        <v>36</v>
      </c>
      <c r="E9" s="38">
        <v>2781912.4299999997</v>
      </c>
      <c r="G9" s="9">
        <v>3382000.94</v>
      </c>
      <c r="H9" s="9"/>
    </row>
    <row r="10" spans="1:8" s="1" customFormat="1" x14ac:dyDescent="0.2">
      <c r="C10" s="1" t="s">
        <v>37</v>
      </c>
      <c r="E10" s="39">
        <v>14589510.579999998</v>
      </c>
      <c r="G10" s="9">
        <v>3927733.31</v>
      </c>
      <c r="H10" s="9"/>
    </row>
    <row r="11" spans="1:8" s="1" customFormat="1" x14ac:dyDescent="0.2">
      <c r="C11" s="1" t="s">
        <v>52</v>
      </c>
      <c r="E11" s="25"/>
      <c r="G11" s="9"/>
      <c r="H11" s="9"/>
    </row>
    <row r="12" spans="1:8" s="1" customFormat="1" x14ac:dyDescent="0.2">
      <c r="A12" s="24"/>
      <c r="C12" s="24" t="s">
        <v>131</v>
      </c>
      <c r="E12" s="40">
        <v>16494837.079999998</v>
      </c>
      <c r="G12" s="9">
        <v>22154571.260000002</v>
      </c>
      <c r="H12" s="9"/>
    </row>
    <row r="13" spans="1:8" s="1" customFormat="1" x14ac:dyDescent="0.2">
      <c r="C13" s="24" t="s">
        <v>126</v>
      </c>
      <c r="E13" s="46">
        <v>312615.12000000005</v>
      </c>
      <c r="G13" s="9">
        <v>338628.11</v>
      </c>
      <c r="H13" s="9"/>
    </row>
    <row r="14" spans="1:8" s="1" customFormat="1" x14ac:dyDescent="0.2">
      <c r="C14" s="1" t="s">
        <v>38</v>
      </c>
      <c r="E14" s="41">
        <v>19791106.300000004</v>
      </c>
      <c r="F14" s="3"/>
      <c r="G14" s="11">
        <v>19816475.379999999</v>
      </c>
      <c r="H14" s="9"/>
    </row>
    <row r="15" spans="1:8" s="1" customFormat="1" x14ac:dyDescent="0.2">
      <c r="D15" s="6" t="s">
        <v>39</v>
      </c>
      <c r="E15" s="9">
        <f>+SUM(E7:E14)</f>
        <v>116453352.84999999</v>
      </c>
      <c r="F15" s="6"/>
      <c r="G15" s="9">
        <v>117594783.15000001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40</v>
      </c>
      <c r="E17" s="25"/>
      <c r="G17" s="9"/>
      <c r="H17" s="9"/>
    </row>
    <row r="18" spans="2:8" s="1" customFormat="1" x14ac:dyDescent="0.2">
      <c r="C18" s="1" t="s">
        <v>41</v>
      </c>
      <c r="E18" s="42">
        <v>97015257.329999998</v>
      </c>
      <c r="G18" s="9">
        <v>97621793.540000007</v>
      </c>
      <c r="H18" s="9"/>
    </row>
    <row r="19" spans="2:8" s="1" customFormat="1" x14ac:dyDescent="0.2">
      <c r="C19" s="1" t="s">
        <v>42</v>
      </c>
      <c r="E19" s="42">
        <v>7146221.6399999987</v>
      </c>
      <c r="G19" s="9">
        <v>6973596.1399999997</v>
      </c>
      <c r="H19" s="9"/>
    </row>
    <row r="20" spans="2:8" s="1" customFormat="1" x14ac:dyDescent="0.2">
      <c r="C20" s="1" t="s">
        <v>43</v>
      </c>
      <c r="E20" s="42">
        <v>36358771.359999999</v>
      </c>
      <c r="G20" s="9">
        <v>36293063.229999997</v>
      </c>
      <c r="H20" s="9"/>
    </row>
    <row r="21" spans="2:8" s="1" customFormat="1" x14ac:dyDescent="0.2">
      <c r="C21" s="1" t="s">
        <v>44</v>
      </c>
      <c r="E21" s="42">
        <v>74331.119999998802</v>
      </c>
      <c r="G21" s="9">
        <v>123278.93</v>
      </c>
      <c r="H21" s="9"/>
    </row>
    <row r="22" spans="2:8" s="1" customFormat="1" x14ac:dyDescent="0.2">
      <c r="C22" s="1" t="s">
        <v>45</v>
      </c>
      <c r="E22" s="45">
        <v>11069814.439999999</v>
      </c>
      <c r="F22" s="3"/>
      <c r="G22" s="22">
        <v>11244222.43</v>
      </c>
      <c r="H22" s="9"/>
    </row>
    <row r="23" spans="2:8" s="1" customFormat="1" x14ac:dyDescent="0.2">
      <c r="D23" s="6" t="s">
        <v>46</v>
      </c>
      <c r="E23" s="45">
        <f>+SUM(E18:E22)</f>
        <v>151664395.88999999</v>
      </c>
      <c r="F23" s="3"/>
      <c r="G23" s="22">
        <v>152255954.27000001</v>
      </c>
      <c r="H23" s="9"/>
    </row>
    <row r="24" spans="2:8" s="1" customFormat="1" x14ac:dyDescent="0.2">
      <c r="D24" s="6" t="s">
        <v>62</v>
      </c>
      <c r="E24" s="9">
        <f>+E15-E23</f>
        <v>-35211043.039999992</v>
      </c>
      <c r="F24" s="6"/>
      <c r="G24" s="9">
        <v>-34661171.119999997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47</v>
      </c>
      <c r="E26" s="25"/>
      <c r="G26" s="9"/>
      <c r="H26" s="9"/>
    </row>
    <row r="27" spans="2:8" s="1" customFormat="1" x14ac:dyDescent="0.2">
      <c r="C27" s="1" t="s">
        <v>48</v>
      </c>
      <c r="E27" s="43">
        <v>23062739.050000004</v>
      </c>
      <c r="G27" s="9">
        <v>24985706.379999999</v>
      </c>
      <c r="H27" s="9"/>
    </row>
    <row r="28" spans="2:8" s="1" customFormat="1" x14ac:dyDescent="0.2">
      <c r="C28" s="1" t="s">
        <v>49</v>
      </c>
      <c r="E28" s="43">
        <v>3560937.47</v>
      </c>
      <c r="G28" s="9">
        <v>2947419.92</v>
      </c>
      <c r="H28" s="9"/>
    </row>
    <row r="29" spans="2:8" s="1" customFormat="1" x14ac:dyDescent="0.2">
      <c r="C29" s="24" t="s">
        <v>61</v>
      </c>
      <c r="E29" s="46">
        <v>336801.09</v>
      </c>
      <c r="F29" s="3"/>
      <c r="G29" s="9">
        <v>133385.24</v>
      </c>
      <c r="H29" s="9"/>
    </row>
    <row r="30" spans="2:8" s="1" customFormat="1" x14ac:dyDescent="0.2">
      <c r="C30" s="1" t="s">
        <v>50</v>
      </c>
      <c r="E30" s="44">
        <v>-6471956</v>
      </c>
      <c r="G30" s="9">
        <v>-1158686</v>
      </c>
      <c r="H30" s="9"/>
    </row>
    <row r="31" spans="2:8" s="1" customFormat="1" x14ac:dyDescent="0.2">
      <c r="C31" s="1" t="s">
        <v>51</v>
      </c>
      <c r="E31" s="44">
        <v>-1818588.78</v>
      </c>
      <c r="G31" s="9">
        <v>-3306227.74</v>
      </c>
      <c r="H31" s="9"/>
    </row>
    <row r="32" spans="2:8" s="1" customFormat="1" x14ac:dyDescent="0.2">
      <c r="C32" s="1" t="s">
        <v>54</v>
      </c>
      <c r="E32" s="44">
        <v>-1934962.32</v>
      </c>
      <c r="G32" s="9">
        <v>-1901306</v>
      </c>
      <c r="H32" s="9"/>
    </row>
    <row r="33" spans="2:8" s="1" customFormat="1" x14ac:dyDescent="0.2">
      <c r="C33" s="24" t="s">
        <v>110</v>
      </c>
      <c r="E33" s="45">
        <v>-1664196.3799999994</v>
      </c>
      <c r="F33" s="3"/>
      <c r="G33" s="22">
        <v>783336.07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119</v>
      </c>
      <c r="E35" s="9">
        <f>+SUM(E24:E33)</f>
        <v>-20140268.909999985</v>
      </c>
      <c r="G35" s="9">
        <v>-12177543.25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117</v>
      </c>
      <c r="E37" s="48">
        <v>2852234.67</v>
      </c>
      <c r="G37" s="9">
        <v>14005791.59</v>
      </c>
      <c r="H37" s="9"/>
    </row>
    <row r="38" spans="2:8" s="1" customFormat="1" x14ac:dyDescent="0.2">
      <c r="C38" s="24" t="s">
        <v>111</v>
      </c>
      <c r="E38" s="45">
        <v>148700</v>
      </c>
      <c r="F38" s="3"/>
      <c r="G38" s="22">
        <v>489834</v>
      </c>
      <c r="H38" s="9"/>
    </row>
    <row r="39" spans="2:8" s="1" customFormat="1" x14ac:dyDescent="0.2">
      <c r="E39" s="26"/>
      <c r="G39" s="10"/>
      <c r="H39" s="9"/>
    </row>
    <row r="40" spans="2:8" s="1" customFormat="1" x14ac:dyDescent="0.2">
      <c r="D40" s="6" t="s">
        <v>63</v>
      </c>
      <c r="E40" s="9">
        <f>+E38+E35+E37</f>
        <v>-17139334.239999987</v>
      </c>
      <c r="F40" s="6"/>
      <c r="G40" s="9">
        <v>2318082.34</v>
      </c>
      <c r="H40" s="9"/>
    </row>
    <row r="41" spans="2:8" s="1" customFormat="1" x14ac:dyDescent="0.2">
      <c r="E41" s="25"/>
      <c r="G41" s="9"/>
      <c r="H41" s="9"/>
    </row>
    <row r="42" spans="2:8" s="1" customFormat="1" x14ac:dyDescent="0.2">
      <c r="B42" s="6" t="s">
        <v>56</v>
      </c>
      <c r="E42" s="25"/>
      <c r="G42" s="9"/>
      <c r="H42" s="9"/>
    </row>
    <row r="43" spans="2:8" s="1" customFormat="1" x14ac:dyDescent="0.2">
      <c r="C43" s="24" t="s">
        <v>59</v>
      </c>
      <c r="E43" s="46">
        <f>+G45</f>
        <v>196038669.68000001</v>
      </c>
      <c r="F43" s="3"/>
      <c r="G43" s="9">
        <v>193720587.34</v>
      </c>
      <c r="H43" s="9"/>
    </row>
    <row r="44" spans="2:8" s="1" customFormat="1" x14ac:dyDescent="0.2">
      <c r="C44" s="24"/>
      <c r="E44" s="45"/>
      <c r="F44" s="10"/>
      <c r="G44" s="22"/>
      <c r="H44" s="9"/>
    </row>
    <row r="45" spans="2:8" s="1" customFormat="1" ht="13.5" thickBot="1" x14ac:dyDescent="0.25">
      <c r="C45" s="6" t="s">
        <v>60</v>
      </c>
      <c r="E45" s="12">
        <f>+SUM(E40:E44)</f>
        <v>178899335.44000003</v>
      </c>
      <c r="F45" s="4"/>
      <c r="G45" s="12">
        <v>196038669.68000001</v>
      </c>
      <c r="H45" s="9"/>
    </row>
    <row r="46" spans="2:8" s="1" customFormat="1" ht="13.5" thickTop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87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64</v>
      </c>
      <c r="B1" s="14"/>
      <c r="C1" s="15"/>
      <c r="D1" s="15"/>
      <c r="E1" s="45"/>
      <c r="F1" s="15"/>
      <c r="G1" s="22"/>
    </row>
    <row r="2" spans="1:7" s="1" customFormat="1" x14ac:dyDescent="0.2">
      <c r="A2" s="59" t="s">
        <v>129</v>
      </c>
      <c r="B2" s="59"/>
      <c r="C2" s="59"/>
      <c r="D2" s="59"/>
      <c r="E2" s="30" t="s">
        <v>101</v>
      </c>
      <c r="F2" s="13"/>
      <c r="G2" s="30" t="s">
        <v>101</v>
      </c>
    </row>
    <row r="3" spans="1:7" s="1" customFormat="1" x14ac:dyDescent="0.2">
      <c r="A3" s="60"/>
      <c r="B3" s="60"/>
      <c r="C3" s="60"/>
      <c r="D3" s="60"/>
      <c r="E3" s="50" t="s">
        <v>120</v>
      </c>
      <c r="F3" s="13"/>
      <c r="G3" s="50" t="s">
        <v>116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65</v>
      </c>
      <c r="C5" s="25"/>
      <c r="D5" s="25"/>
    </row>
    <row r="6" spans="1:7" x14ac:dyDescent="0.2">
      <c r="B6" s="25"/>
      <c r="C6" s="25" t="s">
        <v>66</v>
      </c>
      <c r="D6" s="25"/>
      <c r="E6" s="48">
        <v>51757436.270000003</v>
      </c>
      <c r="F6" s="48"/>
      <c r="G6" s="48">
        <v>46437936.950000003</v>
      </c>
    </row>
    <row r="7" spans="1:7" x14ac:dyDescent="0.2">
      <c r="B7" s="25"/>
      <c r="C7" s="25" t="s">
        <v>67</v>
      </c>
      <c r="D7" s="25"/>
      <c r="E7" s="48">
        <v>17691688.120000001</v>
      </c>
      <c r="F7" s="48"/>
      <c r="G7" s="48">
        <v>17329415.809999999</v>
      </c>
    </row>
    <row r="8" spans="1:7" x14ac:dyDescent="0.2">
      <c r="B8" s="25"/>
      <c r="C8" s="25" t="s">
        <v>37</v>
      </c>
      <c r="D8" s="25"/>
      <c r="E8" s="48">
        <v>14828269.85</v>
      </c>
      <c r="F8" s="48"/>
      <c r="G8" s="48">
        <v>6546876.6600000001</v>
      </c>
    </row>
    <row r="9" spans="1:7" x14ac:dyDescent="0.2">
      <c r="B9" s="25"/>
      <c r="C9" s="25" t="s">
        <v>68</v>
      </c>
      <c r="D9" s="25"/>
      <c r="E9" s="48">
        <v>19235574.350000001</v>
      </c>
      <c r="F9" s="48"/>
      <c r="G9" s="48">
        <v>24099550.68</v>
      </c>
    </row>
    <row r="10" spans="1:7" x14ac:dyDescent="0.2">
      <c r="B10" s="25"/>
      <c r="C10" s="25" t="s">
        <v>69</v>
      </c>
      <c r="D10" s="25"/>
      <c r="E10" s="48">
        <f>-94553584.77+1934962.32</f>
        <v>-92618622.450000003</v>
      </c>
      <c r="F10" s="48"/>
      <c r="G10" s="48">
        <v>-91322127.75</v>
      </c>
    </row>
    <row r="11" spans="1:7" x14ac:dyDescent="0.2">
      <c r="B11" s="25"/>
      <c r="C11" s="25" t="s">
        <v>70</v>
      </c>
      <c r="D11" s="25"/>
      <c r="E11" s="48">
        <v>-37570666.75</v>
      </c>
      <c r="F11" s="48"/>
      <c r="G11" s="48">
        <v>-36644719.57</v>
      </c>
    </row>
    <row r="12" spans="1:7" x14ac:dyDescent="0.2">
      <c r="B12" s="25"/>
      <c r="C12" s="25" t="s">
        <v>71</v>
      </c>
      <c r="D12" s="25"/>
      <c r="E12" s="48">
        <v>-7146221.6399999997</v>
      </c>
      <c r="F12" s="48"/>
      <c r="G12" s="48">
        <v>-6973596.1399999997</v>
      </c>
    </row>
    <row r="13" spans="1:7" x14ac:dyDescent="0.2">
      <c r="B13" s="25"/>
      <c r="C13" s="25" t="s">
        <v>121</v>
      </c>
      <c r="D13" s="25"/>
      <c r="E13" s="48">
        <v>2212383.94</v>
      </c>
      <c r="F13" s="48"/>
      <c r="G13" s="48">
        <v>2216385.66</v>
      </c>
    </row>
    <row r="14" spans="1:7" x14ac:dyDescent="0.2">
      <c r="B14" s="25"/>
      <c r="C14" s="25" t="s">
        <v>122</v>
      </c>
      <c r="D14" s="25"/>
      <c r="E14" s="48">
        <v>312615.12</v>
      </c>
      <c r="F14" s="48"/>
      <c r="G14" s="48">
        <v>338628.11</v>
      </c>
    </row>
    <row r="15" spans="1:7" x14ac:dyDescent="0.2">
      <c r="B15" s="25"/>
      <c r="C15" s="25" t="s">
        <v>123</v>
      </c>
      <c r="D15" s="25"/>
      <c r="E15" s="48">
        <v>-2533338.96</v>
      </c>
      <c r="F15" s="48"/>
      <c r="G15" s="48">
        <v>-1749881.04</v>
      </c>
    </row>
    <row r="16" spans="1:7" x14ac:dyDescent="0.2">
      <c r="B16" s="25"/>
      <c r="C16" s="47" t="s">
        <v>102</v>
      </c>
      <c r="D16" s="25"/>
      <c r="E16" s="45">
        <v>20317404.43</v>
      </c>
      <c r="F16" s="48"/>
      <c r="G16" s="45">
        <v>19156133.190000001</v>
      </c>
    </row>
    <row r="17" spans="2:7" x14ac:dyDescent="0.2">
      <c r="B17" s="25"/>
      <c r="C17" s="25"/>
      <c r="D17" s="20" t="s">
        <v>72</v>
      </c>
      <c r="E17" s="48">
        <f>SUM(E6:E16)</f>
        <v>-13513477.719999999</v>
      </c>
      <c r="F17" s="48"/>
      <c r="G17" s="48">
        <v>-20565397.440000001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73</v>
      </c>
      <c r="C19" s="25"/>
      <c r="D19" s="25"/>
      <c r="E19" s="48"/>
      <c r="F19" s="48"/>
      <c r="G19" s="48"/>
    </row>
    <row r="20" spans="2:7" x14ac:dyDescent="0.2">
      <c r="B20" s="25"/>
      <c r="C20" s="25" t="s">
        <v>74</v>
      </c>
      <c r="D20" s="25"/>
      <c r="E20" s="48">
        <v>304804.32999998424</v>
      </c>
      <c r="F20" s="48"/>
      <c r="G20" s="48">
        <v>139722.01999999999</v>
      </c>
    </row>
    <row r="21" spans="2:7" x14ac:dyDescent="0.2">
      <c r="B21" s="25"/>
      <c r="C21" s="25" t="s">
        <v>75</v>
      </c>
      <c r="D21" s="25"/>
      <c r="E21" s="48">
        <v>144648.67000000001</v>
      </c>
      <c r="F21" s="48"/>
      <c r="G21" s="48">
        <v>150384.17000000001</v>
      </c>
    </row>
    <row r="22" spans="2:7" x14ac:dyDescent="0.2">
      <c r="B22" s="25"/>
      <c r="C22" s="25" t="s">
        <v>76</v>
      </c>
      <c r="D22" s="25"/>
      <c r="E22" s="45">
        <v>-110917.06</v>
      </c>
      <c r="F22" s="48"/>
      <c r="G22" s="45">
        <v>-150144.94</v>
      </c>
    </row>
    <row r="23" spans="2:7" x14ac:dyDescent="0.2">
      <c r="B23" s="25"/>
      <c r="C23" s="25"/>
      <c r="D23" s="20" t="s">
        <v>77</v>
      </c>
      <c r="E23" s="48">
        <f>SUM(E20:E22)</f>
        <v>338535.93999998429</v>
      </c>
      <c r="F23" s="48"/>
      <c r="G23" s="48">
        <v>139961.25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78</v>
      </c>
      <c r="E25" s="48"/>
      <c r="F25" s="48"/>
      <c r="G25" s="48"/>
    </row>
    <row r="26" spans="2:7" x14ac:dyDescent="0.2">
      <c r="B26" s="25"/>
      <c r="C26" s="25" t="s">
        <v>79</v>
      </c>
      <c r="D26" s="25"/>
      <c r="E26" s="48">
        <v>8120394.3200000003</v>
      </c>
      <c r="F26" s="48"/>
      <c r="G26" s="48">
        <v>7196530.4000000004</v>
      </c>
    </row>
    <row r="27" spans="2:7" x14ac:dyDescent="0.2">
      <c r="B27" s="25"/>
      <c r="C27" s="25" t="s">
        <v>112</v>
      </c>
      <c r="D27" s="25"/>
      <c r="E27" s="48">
        <v>-7660414.0300000003</v>
      </c>
      <c r="F27" s="48"/>
      <c r="G27" s="48">
        <v>-6523647.0599999996</v>
      </c>
    </row>
    <row r="28" spans="2:7" x14ac:dyDescent="0.2">
      <c r="B28" s="25"/>
      <c r="C28" s="25" t="s">
        <v>117</v>
      </c>
      <c r="D28" s="25"/>
      <c r="E28" s="48">
        <v>2852234.67</v>
      </c>
      <c r="F28" s="48"/>
      <c r="G28" s="48">
        <v>14005791.59</v>
      </c>
    </row>
    <row r="29" spans="2:7" x14ac:dyDescent="0.2">
      <c r="B29" s="25"/>
      <c r="C29" s="25" t="s">
        <v>80</v>
      </c>
      <c r="D29" s="25"/>
      <c r="E29" s="48">
        <v>120715.26</v>
      </c>
      <c r="F29" s="48"/>
      <c r="G29" s="48">
        <v>159154.88</v>
      </c>
    </row>
    <row r="30" spans="2:7" x14ac:dyDescent="0.2">
      <c r="B30" s="25"/>
      <c r="C30" s="25" t="s">
        <v>81</v>
      </c>
      <c r="D30" s="25"/>
      <c r="E30" s="48">
        <v>-5222020.55</v>
      </c>
      <c r="F30" s="48"/>
      <c r="G30" s="48">
        <v>-15475750.529999999</v>
      </c>
    </row>
    <row r="31" spans="2:7" x14ac:dyDescent="0.2">
      <c r="B31" s="25"/>
      <c r="C31" s="25" t="s">
        <v>82</v>
      </c>
      <c r="D31" s="25"/>
      <c r="E31" s="48">
        <v>-10077650.83</v>
      </c>
      <c r="F31" s="48"/>
      <c r="G31" s="48">
        <v>-8399748.9800000004</v>
      </c>
    </row>
    <row r="32" spans="2:7" x14ac:dyDescent="0.2">
      <c r="B32" s="25"/>
      <c r="C32" s="25" t="s">
        <v>83</v>
      </c>
      <c r="D32" s="25"/>
      <c r="E32" s="45">
        <v>-6213743.8099999996</v>
      </c>
      <c r="F32" s="48"/>
      <c r="G32" s="45">
        <v>-7030825.7400000002</v>
      </c>
    </row>
    <row r="33" spans="2:7" x14ac:dyDescent="0.2">
      <c r="B33" s="25"/>
      <c r="C33" s="25"/>
      <c r="D33" s="20" t="s">
        <v>124</v>
      </c>
      <c r="E33" s="48"/>
      <c r="F33" s="48"/>
      <c r="G33" s="48"/>
    </row>
    <row r="34" spans="2:7" x14ac:dyDescent="0.2">
      <c r="B34" s="25"/>
      <c r="C34" s="25"/>
      <c r="D34" s="20" t="s">
        <v>84</v>
      </c>
      <c r="E34" s="48">
        <f>SUM(E26:E32)</f>
        <v>-18080484.969999999</v>
      </c>
      <c r="F34" s="48"/>
      <c r="G34" s="48">
        <v>-16068495.439999999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85</v>
      </c>
      <c r="C36" s="25"/>
      <c r="D36" s="25"/>
      <c r="E36" s="48"/>
      <c r="F36" s="48"/>
      <c r="G36" s="48"/>
    </row>
    <row r="37" spans="2:7" x14ac:dyDescent="0.2">
      <c r="B37" s="25"/>
      <c r="C37" s="25" t="s">
        <v>48</v>
      </c>
      <c r="D37" s="25"/>
      <c r="E37" s="48">
        <v>33874229.299999997</v>
      </c>
      <c r="F37" s="48"/>
      <c r="G37" s="48">
        <v>33627621.789999999</v>
      </c>
    </row>
    <row r="38" spans="2:7" x14ac:dyDescent="0.2">
      <c r="B38" s="25"/>
      <c r="C38" s="25" t="s">
        <v>80</v>
      </c>
      <c r="D38" s="25"/>
      <c r="E38" s="48">
        <v>1975135.19</v>
      </c>
      <c r="F38" s="48"/>
      <c r="G38" s="48">
        <v>3800819.43</v>
      </c>
    </row>
    <row r="39" spans="2:7" x14ac:dyDescent="0.2">
      <c r="B39" s="25"/>
      <c r="C39" s="25" t="s">
        <v>86</v>
      </c>
      <c r="D39" s="25"/>
      <c r="E39" s="48">
        <v>-1934962.32</v>
      </c>
      <c r="F39" s="48"/>
      <c r="G39" s="48">
        <v>-1901306</v>
      </c>
    </row>
    <row r="40" spans="2:7" x14ac:dyDescent="0.2">
      <c r="B40" s="25"/>
      <c r="C40" s="25" t="s">
        <v>87</v>
      </c>
      <c r="D40" s="25"/>
      <c r="E40" s="48">
        <v>40069179</v>
      </c>
      <c r="F40" s="48"/>
      <c r="G40" s="48">
        <v>39748481</v>
      </c>
    </row>
    <row r="41" spans="2:7" x14ac:dyDescent="0.2">
      <c r="B41" s="25"/>
      <c r="C41" s="25" t="s">
        <v>88</v>
      </c>
      <c r="D41" s="25"/>
      <c r="E41" s="45">
        <v>-39895933</v>
      </c>
      <c r="F41" s="48"/>
      <c r="G41" s="45">
        <v>-39890504</v>
      </c>
    </row>
    <row r="42" spans="2:7" x14ac:dyDescent="0.2">
      <c r="B42" s="25"/>
      <c r="C42" s="25"/>
      <c r="D42" s="20" t="s">
        <v>89</v>
      </c>
      <c r="E42" s="48"/>
      <c r="F42" s="48"/>
      <c r="G42" s="48"/>
    </row>
    <row r="43" spans="2:7" x14ac:dyDescent="0.2">
      <c r="B43" s="25"/>
      <c r="C43" s="25"/>
      <c r="D43" s="20" t="s">
        <v>90</v>
      </c>
      <c r="E43" s="48">
        <f>SUM(E37:E41)</f>
        <v>34087648.169999987</v>
      </c>
      <c r="F43" s="48"/>
      <c r="G43" s="48">
        <v>35385112.219999999</v>
      </c>
    </row>
    <row r="44" spans="2:7" x14ac:dyDescent="0.2">
      <c r="B44" s="25"/>
      <c r="C44" s="25"/>
      <c r="D44" s="25"/>
      <c r="E44" s="48"/>
      <c r="F44" s="48"/>
      <c r="G44" s="48"/>
    </row>
    <row r="45" spans="2:7" x14ac:dyDescent="0.2">
      <c r="B45" s="25"/>
      <c r="C45" s="25"/>
      <c r="D45" s="20" t="s">
        <v>125</v>
      </c>
      <c r="E45" s="48">
        <f>SUM(E17,E23,E34,E43)</f>
        <v>2832221.419999972</v>
      </c>
      <c r="F45" s="48"/>
      <c r="G45" s="48">
        <v>-1108819.4099999999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 t="s">
        <v>91</v>
      </c>
      <c r="C47" s="25"/>
      <c r="D47" s="25"/>
      <c r="E47" s="45">
        <f>+G49</f>
        <v>32472660.219999999</v>
      </c>
      <c r="F47" s="48"/>
      <c r="G47" s="45">
        <v>33581479.630000003</v>
      </c>
    </row>
    <row r="48" spans="2:7" x14ac:dyDescent="0.2">
      <c r="B48" s="25"/>
      <c r="C48" s="25"/>
      <c r="D48" s="25"/>
      <c r="E48" s="48"/>
      <c r="F48" s="48"/>
      <c r="G48" s="48"/>
    </row>
    <row r="49" spans="2:7" ht="13.5" thickBot="1" x14ac:dyDescent="0.25">
      <c r="B49" s="20" t="s">
        <v>92</v>
      </c>
      <c r="C49" s="25"/>
      <c r="D49" s="25"/>
      <c r="E49" s="51">
        <f>+E47+E45</f>
        <v>35304881.639999971</v>
      </c>
      <c r="F49" s="48"/>
      <c r="G49" s="51">
        <v>32472660.219999999</v>
      </c>
    </row>
    <row r="50" spans="2:7" ht="13.5" thickTop="1" x14ac:dyDescent="0.2">
      <c r="B50" s="25"/>
      <c r="C50" s="25"/>
      <c r="D50" s="25"/>
      <c r="E50" s="48"/>
      <c r="F50" s="48"/>
      <c r="G50" s="48"/>
    </row>
    <row r="51" spans="2:7" x14ac:dyDescent="0.2">
      <c r="B51" s="25"/>
      <c r="C51" s="25"/>
      <c r="D51" s="25"/>
      <c r="E51" s="48"/>
      <c r="F51" s="48"/>
      <c r="G51" s="48"/>
    </row>
    <row r="52" spans="2:7" x14ac:dyDescent="0.2">
      <c r="B52" s="20" t="s">
        <v>104</v>
      </c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5" t="s">
        <v>105</v>
      </c>
      <c r="C54" s="25"/>
      <c r="D54" s="25"/>
      <c r="E54" s="48">
        <v>-35211043.039999992</v>
      </c>
      <c r="F54" s="48"/>
      <c r="G54" s="48">
        <v>-34661171.119999997</v>
      </c>
    </row>
    <row r="55" spans="2:7" x14ac:dyDescent="0.2">
      <c r="B55" s="49" t="s">
        <v>106</v>
      </c>
      <c r="C55" s="25"/>
      <c r="D55" s="25"/>
      <c r="E55" s="48"/>
      <c r="F55" s="48"/>
      <c r="G55" s="48"/>
    </row>
    <row r="56" spans="2:7" x14ac:dyDescent="0.2">
      <c r="B56" s="49" t="s">
        <v>93</v>
      </c>
      <c r="C56" s="25"/>
      <c r="D56" s="25"/>
      <c r="E56" s="48"/>
      <c r="F56" s="48"/>
      <c r="G56" s="48"/>
    </row>
    <row r="57" spans="2:7" x14ac:dyDescent="0.2">
      <c r="B57" s="25"/>
      <c r="C57" s="25" t="s">
        <v>94</v>
      </c>
      <c r="D57" s="25"/>
      <c r="E57" s="48">
        <v>11069814.439999999</v>
      </c>
      <c r="F57" s="48"/>
      <c r="G57" s="48">
        <v>11244222.43</v>
      </c>
    </row>
    <row r="58" spans="2:7" x14ac:dyDescent="0.2">
      <c r="B58" s="25"/>
      <c r="C58" s="25" t="s">
        <v>95</v>
      </c>
      <c r="D58" s="25"/>
      <c r="E58" s="48"/>
      <c r="F58" s="48"/>
      <c r="G58" s="48"/>
    </row>
    <row r="59" spans="2:7" x14ac:dyDescent="0.2">
      <c r="B59" s="25"/>
      <c r="C59" s="25"/>
      <c r="D59" s="54" t="s">
        <v>96</v>
      </c>
      <c r="E59" s="48">
        <v>7661033.2800000003</v>
      </c>
      <c r="F59" s="48"/>
      <c r="G59" s="48">
        <v>-3439809.54</v>
      </c>
    </row>
    <row r="60" spans="2:7" x14ac:dyDescent="0.2">
      <c r="B60" s="25"/>
      <c r="C60" s="25"/>
      <c r="D60" s="54" t="s">
        <v>3</v>
      </c>
      <c r="E60" s="48">
        <v>33627.120000000003</v>
      </c>
      <c r="F60" s="48"/>
      <c r="G60" s="48">
        <v>-220816.19</v>
      </c>
    </row>
    <row r="61" spans="2:7" x14ac:dyDescent="0.2">
      <c r="B61" s="25"/>
      <c r="C61" s="25"/>
      <c r="D61" s="54" t="s">
        <v>97</v>
      </c>
      <c r="E61" s="48">
        <v>-96821.16</v>
      </c>
      <c r="F61" s="48"/>
      <c r="G61" s="48">
        <v>1587471.21</v>
      </c>
    </row>
    <row r="62" spans="2:7" s="25" customFormat="1" x14ac:dyDescent="0.2">
      <c r="D62" s="54" t="s">
        <v>16</v>
      </c>
      <c r="E62" s="48">
        <v>-2270545.4500000002</v>
      </c>
      <c r="F62" s="48"/>
      <c r="G62" s="48">
        <v>-74256.3</v>
      </c>
    </row>
    <row r="63" spans="2:7" s="25" customFormat="1" x14ac:dyDescent="0.2">
      <c r="D63" s="54" t="s">
        <v>53</v>
      </c>
      <c r="E63" s="48">
        <v>-44775.89</v>
      </c>
      <c r="F63" s="48"/>
      <c r="G63" s="48">
        <v>201328.34</v>
      </c>
    </row>
    <row r="64" spans="2:7" x14ac:dyDescent="0.2">
      <c r="B64" s="25"/>
      <c r="C64" s="25"/>
      <c r="D64" s="54" t="s">
        <v>18</v>
      </c>
      <c r="E64" s="48">
        <v>-12460.05</v>
      </c>
      <c r="G64" s="48">
        <v>-133125.19</v>
      </c>
    </row>
    <row r="65" spans="2:7" x14ac:dyDescent="0.2">
      <c r="B65" s="25"/>
      <c r="C65" s="25"/>
      <c r="D65" s="54" t="s">
        <v>113</v>
      </c>
      <c r="E65" s="48">
        <v>11246807.470000001</v>
      </c>
      <c r="F65" s="48"/>
      <c r="G65" s="48">
        <v>-15478969.119999999</v>
      </c>
    </row>
    <row r="66" spans="2:7" x14ac:dyDescent="0.2">
      <c r="B66" s="25"/>
      <c r="C66" s="25"/>
      <c r="D66" s="54" t="s">
        <v>114</v>
      </c>
      <c r="E66" s="48">
        <v>-6535159.7400000002</v>
      </c>
      <c r="F66" s="48"/>
      <c r="G66" s="48">
        <v>19845974.960000001</v>
      </c>
    </row>
    <row r="67" spans="2:7" x14ac:dyDescent="0.2">
      <c r="B67" s="25"/>
      <c r="C67" s="25"/>
      <c r="D67" s="54" t="s">
        <v>108</v>
      </c>
      <c r="E67" s="45">
        <v>646045.30000000005</v>
      </c>
      <c r="F67" s="48"/>
      <c r="G67" s="45">
        <v>563753.07999999996</v>
      </c>
    </row>
    <row r="68" spans="2:7" x14ac:dyDescent="0.2">
      <c r="B68" s="25"/>
      <c r="C68" s="25"/>
      <c r="D68" s="25"/>
      <c r="E68" s="48"/>
      <c r="F68" s="48"/>
      <c r="G68" s="48"/>
    </row>
    <row r="69" spans="2:7" ht="13.5" thickBot="1" x14ac:dyDescent="0.25">
      <c r="B69" s="25"/>
      <c r="C69" s="25"/>
      <c r="D69" s="20" t="s">
        <v>98</v>
      </c>
      <c r="E69" s="51">
        <f>SUM(E54:E67)</f>
        <v>-13513477.719999995</v>
      </c>
      <c r="F69" s="48"/>
      <c r="G69" s="51">
        <v>-20565397.440000001</v>
      </c>
    </row>
    <row r="70" spans="2:7" ht="13.5" thickTop="1" x14ac:dyDescent="0.2">
      <c r="B70" s="25"/>
      <c r="C70" s="25"/>
      <c r="D70" s="25"/>
      <c r="E70" s="48"/>
      <c r="F70" s="48"/>
      <c r="G70" s="48"/>
    </row>
    <row r="71" spans="2:7" x14ac:dyDescent="0.2">
      <c r="B71" s="25"/>
      <c r="C71" s="25"/>
      <c r="D71" s="25"/>
      <c r="E71" s="48"/>
      <c r="F71" s="48"/>
      <c r="G71" s="48"/>
    </row>
    <row r="72" spans="2:7" x14ac:dyDescent="0.2">
      <c r="B72" s="25" t="s">
        <v>99</v>
      </c>
      <c r="C72" s="25"/>
      <c r="D72" s="25"/>
      <c r="E72" s="48"/>
      <c r="F72" s="48"/>
      <c r="G72" s="48"/>
    </row>
    <row r="73" spans="2:7" s="25" customFormat="1" x14ac:dyDescent="0.2">
      <c r="E73" s="48"/>
      <c r="F73" s="48"/>
      <c r="G73" s="48"/>
    </row>
    <row r="74" spans="2:7" x14ac:dyDescent="0.2">
      <c r="C74" s="24" t="s">
        <v>115</v>
      </c>
      <c r="D74" s="24"/>
      <c r="E74" s="48">
        <v>148700</v>
      </c>
      <c r="G74" s="48">
        <v>451024</v>
      </c>
    </row>
    <row r="75" spans="2:7" x14ac:dyDescent="0.2">
      <c r="C75" s="24" t="s">
        <v>100</v>
      </c>
      <c r="D75" s="24"/>
      <c r="E75" s="48">
        <v>43946.17</v>
      </c>
      <c r="G75" s="48">
        <v>-44782.54</v>
      </c>
    </row>
    <row r="76" spans="2:7" x14ac:dyDescent="0.2">
      <c r="E76" s="25"/>
      <c r="G76" s="25"/>
    </row>
    <row r="77" spans="2:7" x14ac:dyDescent="0.2">
      <c r="E77" s="25"/>
      <c r="G77" s="25"/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2018-02-09T19:44:08Z</dcterms:modified>
</cp:coreProperties>
</file>