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Position'!$A$1:$G$60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47" i="2" l="1"/>
  <c r="E45" i="2" s="1"/>
  <c r="G42" i="2"/>
  <c r="G36" i="2"/>
  <c r="E36" i="2"/>
  <c r="E42" i="2" s="1"/>
  <c r="G25" i="2"/>
  <c r="G24" i="2"/>
  <c r="E25" i="2"/>
  <c r="E24" i="2"/>
  <c r="G16" i="2"/>
  <c r="E16" i="2"/>
  <c r="G58" i="1"/>
  <c r="E58" i="1"/>
  <c r="G44" i="1"/>
  <c r="G45" i="1" s="1"/>
  <c r="E44" i="1"/>
  <c r="E45" i="1" s="1"/>
  <c r="G38" i="1"/>
  <c r="E38" i="1"/>
  <c r="G24" i="1"/>
  <c r="G25" i="1" s="1"/>
  <c r="E24" i="1"/>
  <c r="E25" i="1" s="1"/>
  <c r="G12" i="1"/>
  <c r="E12" i="1"/>
  <c r="E49" i="3"/>
  <c r="E18" i="3"/>
  <c r="E68" i="3"/>
  <c r="E45" i="3"/>
  <c r="E35" i="3"/>
  <c r="E24" i="3"/>
  <c r="G68" i="3"/>
  <c r="G51" i="3"/>
  <c r="G47" i="3"/>
  <c r="G45" i="3"/>
  <c r="G35" i="3"/>
  <c r="G18" i="3"/>
  <c r="G24" i="3"/>
  <c r="E47" i="2" l="1"/>
  <c r="E47" i="3"/>
  <c r="E51" i="3" s="1"/>
  <c r="A2" i="3"/>
  <c r="A2" i="2" l="1"/>
</calcChain>
</file>

<file path=xl/sharedStrings.xml><?xml version="1.0" encoding="utf-8"?>
<sst xmlns="http://schemas.openxmlformats.org/spreadsheetml/2006/main" count="158" uniqueCount="136">
  <si>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</si>
  <si>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</si>
  <si>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</si>
  <si>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</si>
  <si>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</si>
  <si>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</si>
  <si>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</si>
  <si>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</si>
  <si>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</si>
  <si>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</si>
  <si>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</si>
  <si>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</si>
  <si>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</si>
  <si>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</si>
  <si>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</si>
  <si>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</si>
  <si>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</si>
  <si>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</si>
  <si>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</si>
  <si>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</si>
  <si>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</si>
  <si>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</si>
  <si>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</si>
  <si>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</si>
  <si>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</si>
  <si>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</si>
  <si>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</si>
  <si>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</si>
  <si>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</si>
  <si>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</si>
  <si>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</si>
  <si>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</si>
  <si>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</si>
  <si>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</si>
  <si>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</si>
  <si>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</si>
  <si>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</si>
  <si>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</si>
  <si>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</si>
  <si>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to UW Hospital Authority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</si>
  <si>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</si>
  <si>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</si>
  <si>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</si>
  <si>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</si>
  <si>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</si>
  <si>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</si>
  <si>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</si>
  <si>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</si>
  <si>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</si>
  <si>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</si>
  <si>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</si>
  <si>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</si>
  <si>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</si>
  <si>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</si>
  <si>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Additions to Permanent Endowment</t>
  </si>
  <si>
    <t>Loss on Disposal of Capital Assets</t>
  </si>
  <si>
    <t>Interest on Indebtedness</t>
  </si>
  <si>
    <t>Sales and Services of Auxiliary Enterprises (net of</t>
  </si>
  <si>
    <t>Construction in Progress</t>
  </si>
  <si>
    <t>Capital Lease Receivable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</si>
  <si>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</si>
  <si>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</si>
  <si>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</si>
  <si>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</si>
  <si>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</si>
  <si>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</si>
  <si>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</si>
  <si>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</si>
  <si>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</si>
  <si>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</si>
  <si>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</si>
  <si>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</si>
  <si>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</si>
  <si>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</si>
  <si>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</si>
  <si>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</si>
  <si>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</si>
  <si>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</si>
  <si>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</si>
  <si>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</si>
  <si>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</si>
  <si>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</si>
  <si>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</si>
  <si>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</si>
  <si>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</si>
  <si>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</si>
  <si>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</si>
  <si>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</si>
  <si>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</si>
  <si>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</si>
  <si>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</si>
  <si>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</si>
  <si>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</si>
  <si>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</si>
  <si>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</si>
  <si>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</si>
  <si>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</si>
  <si>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</si>
  <si>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</si>
  <si>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</si>
  <si>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</si>
  <si>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</si>
  <si>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</si>
  <si>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</si>
  <si>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</si>
  <si>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</si>
  <si>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</si>
  <si>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</si>
  <si>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</si>
  <si>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</si>
  <si>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</si>
  <si>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</si>
  <si>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</si>
  <si>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</si>
  <si>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</si>
  <si>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</si>
  <si>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</si>
  <si>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</si>
  <si>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</si>
  <si>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</si>
  <si>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</si>
  <si>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</si>
  <si>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</si>
  <si>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Unamortized Gain on Debt Refunding</t>
  </si>
  <si>
    <t>Unamortized Loss on Debt Refunding</t>
  </si>
  <si>
    <t>University of Wisconsin System - Madison</t>
  </si>
  <si>
    <t xml:space="preserve">  Scholarship Allowances of $78,602,614 and $75,593,972, respectively)</t>
  </si>
  <si>
    <t xml:space="preserve">  Scholarship Allowances of $10,836,154 and $10,171,464, respectively)</t>
  </si>
  <si>
    <t>Statement of Net Position</t>
  </si>
  <si>
    <t>Statement of Revenues, Expenses and Changes in Net Assets</t>
  </si>
  <si>
    <t>Other Non-Operating Revenues</t>
  </si>
  <si>
    <t>Income (Loss) Before Capital and Endowment Additions/Deductions</t>
  </si>
  <si>
    <t>Net Increase (Decrease) in Cash and Cash Equivalents</t>
  </si>
  <si>
    <t>Reconciliation of Operating Loss to Net Cash Used in Operating Activities</t>
  </si>
  <si>
    <t>Operating Loss</t>
  </si>
  <si>
    <t>Adjustments to Reconcile Operating Loss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</si>
</sst>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9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128</v>
      </c>
      <c r="B1" s="2"/>
      <c r="C1" s="2"/>
      <c r="D1" s="2"/>
      <c r="E1" s="11"/>
      <c r="F1" s="22"/>
      <c r="G1" s="11"/>
    </row>
    <row r="2" spans="1:7" ht="15.95" customHeight="1">
      <c r="A2" s="5" t="s">
        <v>125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30</v>
      </c>
      <c r="F5" s="9"/>
      <c r="G5" s="26"/>
    </row>
    <row r="6" spans="1:7" ht="12.75" customHeight="1">
      <c r="C6" s="1" t="s">
        <v>1</v>
      </c>
      <c r="E6" s="9">
        <v>637588369.83999991</v>
      </c>
      <c r="F6" s="9"/>
      <c r="G6" s="32">
        <v>746789525.10000002</v>
      </c>
    </row>
    <row r="7" spans="1:7" ht="12.75" customHeight="1">
      <c r="C7" s="1" t="s">
        <v>2</v>
      </c>
      <c r="E7" s="9">
        <v>199602770.19</v>
      </c>
      <c r="F7" s="9"/>
      <c r="G7" s="47">
        <v>194253595.04999998</v>
      </c>
    </row>
    <row r="8" spans="1:7" ht="12.75" customHeight="1">
      <c r="C8" s="1" t="s">
        <v>3</v>
      </c>
      <c r="E8" s="9">
        <v>14255468.289999999</v>
      </c>
      <c r="F8" s="9"/>
      <c r="G8" s="47">
        <v>14766215.970000001</v>
      </c>
    </row>
    <row r="9" spans="1:7">
      <c r="C9" s="1" t="s">
        <v>59</v>
      </c>
      <c r="E9" s="9">
        <v>281877.82</v>
      </c>
      <c r="F9" s="9"/>
      <c r="G9" s="33">
        <v>662539.57999999996</v>
      </c>
    </row>
    <row r="10" spans="1:7">
      <c r="C10" s="1" t="s">
        <v>4</v>
      </c>
      <c r="E10" s="9">
        <v>31265850.68</v>
      </c>
      <c r="F10" s="9"/>
      <c r="G10" s="33">
        <v>27869307.579999998</v>
      </c>
    </row>
    <row r="11" spans="1:7">
      <c r="C11" s="1" t="s">
        <v>111</v>
      </c>
      <c r="E11" s="22">
        <v>43322798.539999999</v>
      </c>
      <c r="F11" s="9"/>
      <c r="G11" s="22">
        <v>36280410.660000004</v>
      </c>
    </row>
    <row r="12" spans="1:7">
      <c r="D12" s="1" t="s">
        <v>5</v>
      </c>
      <c r="E12" s="9">
        <f>SUM(E6:E11)</f>
        <v>926317135.3599999</v>
      </c>
      <c r="F12" s="9"/>
      <c r="G12" s="9">
        <f>SUM(G6:G11)</f>
        <v>1020621593.9400001</v>
      </c>
    </row>
    <row r="13" spans="1:7">
      <c r="F13" s="9"/>
      <c r="G13" s="26"/>
    </row>
    <row r="14" spans="1:7">
      <c r="B14" s="1" t="s">
        <v>6</v>
      </c>
      <c r="F14" s="9"/>
      <c r="G14" s="26"/>
    </row>
    <row r="15" spans="1:7">
      <c r="C15" s="1" t="s">
        <v>7</v>
      </c>
      <c r="E15" s="9">
        <v>414435452.31999999</v>
      </c>
      <c r="F15" s="9"/>
      <c r="G15" s="34">
        <v>375433283.36000001</v>
      </c>
    </row>
    <row r="16" spans="1:7">
      <c r="C16" s="1" t="s">
        <v>3</v>
      </c>
      <c r="E16" s="9">
        <v>79287822.120000005</v>
      </c>
      <c r="F16" s="9"/>
      <c r="G16" s="47">
        <v>77197166.170000002</v>
      </c>
    </row>
    <row r="17" spans="2:7">
      <c r="C17" s="1" t="s">
        <v>59</v>
      </c>
      <c r="E17" s="9">
        <v>266709.23</v>
      </c>
      <c r="F17" s="9"/>
      <c r="G17" s="47">
        <v>559050.05000000005</v>
      </c>
    </row>
    <row r="18" spans="2:7">
      <c r="C18" s="1" t="s">
        <v>8</v>
      </c>
      <c r="E18" s="9">
        <v>80077990.069999993</v>
      </c>
      <c r="F18" s="9"/>
      <c r="G18" s="34">
        <v>80077990.069999993</v>
      </c>
    </row>
    <row r="19" spans="2:7">
      <c r="C19" s="1" t="s">
        <v>9</v>
      </c>
      <c r="E19" s="9">
        <v>109826081.15000001</v>
      </c>
      <c r="F19" s="9"/>
      <c r="G19" s="34">
        <v>109141566.29000001</v>
      </c>
    </row>
    <row r="20" spans="2:7">
      <c r="C20" s="1" t="s">
        <v>58</v>
      </c>
      <c r="E20" s="9">
        <v>140000056.09999999</v>
      </c>
      <c r="F20" s="9"/>
      <c r="G20" s="47">
        <v>455299438.05000001</v>
      </c>
    </row>
    <row r="21" spans="2:7">
      <c r="C21" s="1" t="s">
        <v>10</v>
      </c>
      <c r="E21" s="9">
        <v>2232928028.8600001</v>
      </c>
      <c r="F21" s="9"/>
      <c r="G21" s="34">
        <v>1877423135.1900001</v>
      </c>
    </row>
    <row r="22" spans="2:7">
      <c r="C22" s="1" t="s">
        <v>11</v>
      </c>
      <c r="E22" s="9">
        <v>180855747.72999999</v>
      </c>
      <c r="F22" s="9"/>
      <c r="G22" s="34">
        <v>191809354.96000001</v>
      </c>
    </row>
    <row r="23" spans="2:7">
      <c r="C23" s="1" t="s">
        <v>32</v>
      </c>
      <c r="E23" s="22">
        <v>552184203.50999999</v>
      </c>
      <c r="F23" s="9"/>
      <c r="G23" s="22">
        <v>542760082.50999999</v>
      </c>
    </row>
    <row r="24" spans="2:7">
      <c r="D24" s="1" t="s">
        <v>12</v>
      </c>
      <c r="E24" s="22">
        <f>SUM(E15:E23)</f>
        <v>3789862091.0900002</v>
      </c>
      <c r="F24" s="9"/>
      <c r="G24" s="22">
        <f>SUM(G15:G23)</f>
        <v>3709701066.6500006</v>
      </c>
    </row>
    <row r="25" spans="2:7" s="6" customFormat="1">
      <c r="D25" s="6" t="s">
        <v>13</v>
      </c>
      <c r="E25" s="22">
        <f>+E24+E12</f>
        <v>4716179226.4499998</v>
      </c>
      <c r="F25" s="9"/>
      <c r="G25" s="22">
        <f>+G24+G12</f>
        <v>4730322660.5900002</v>
      </c>
    </row>
    <row r="26" spans="2:7">
      <c r="F26" s="9"/>
      <c r="G26" s="26"/>
    </row>
    <row r="27" spans="2:7">
      <c r="B27" s="6" t="s">
        <v>63</v>
      </c>
      <c r="C27" s="25"/>
      <c r="F27" s="9"/>
      <c r="G27" s="26"/>
    </row>
    <row r="28" spans="2:7">
      <c r="B28" s="25"/>
      <c r="C28" s="25" t="s">
        <v>124</v>
      </c>
      <c r="E28" s="22">
        <v>10825356.98</v>
      </c>
      <c r="F28" s="9"/>
      <c r="G28" s="22">
        <v>8866863.4900000002</v>
      </c>
    </row>
    <row r="29" spans="2:7">
      <c r="F29" s="9"/>
      <c r="G29" s="26"/>
    </row>
    <row r="30" spans="2:7">
      <c r="B30" s="6" t="s">
        <v>14</v>
      </c>
      <c r="F30" s="9"/>
      <c r="G30" s="26"/>
    </row>
    <row r="31" spans="2:7">
      <c r="B31" s="1" t="s">
        <v>15</v>
      </c>
      <c r="F31" s="9"/>
      <c r="G31" s="26"/>
    </row>
    <row r="32" spans="2:7">
      <c r="C32" s="1" t="s">
        <v>16</v>
      </c>
      <c r="E32" s="9">
        <v>120666497.80000001</v>
      </c>
      <c r="F32" s="9"/>
      <c r="G32" s="35">
        <v>137674984.69</v>
      </c>
    </row>
    <row r="33" spans="2:7">
      <c r="C33" s="1" t="s">
        <v>17</v>
      </c>
      <c r="E33" s="9">
        <v>36711247.880000003</v>
      </c>
      <c r="F33" s="9"/>
      <c r="G33" s="35">
        <v>35697336.850000001</v>
      </c>
    </row>
    <row r="34" spans="2:7">
      <c r="C34" s="1" t="s">
        <v>18</v>
      </c>
      <c r="E34" s="9">
        <v>3664889.48</v>
      </c>
      <c r="F34" s="9"/>
      <c r="G34" s="35">
        <v>3942759.8</v>
      </c>
    </row>
    <row r="35" spans="2:7">
      <c r="C35" s="1" t="s">
        <v>61</v>
      </c>
      <c r="E35" s="9">
        <v>110571158.41</v>
      </c>
      <c r="F35" s="9"/>
      <c r="G35" s="35">
        <v>104484517.25</v>
      </c>
    </row>
    <row r="36" spans="2:7">
      <c r="C36" s="1" t="s">
        <v>19</v>
      </c>
      <c r="E36" s="9">
        <v>38969599.060000002</v>
      </c>
      <c r="F36" s="9"/>
      <c r="G36" s="35">
        <v>41568946.350000009</v>
      </c>
    </row>
    <row r="37" spans="2:7">
      <c r="C37" s="1" t="s">
        <v>20</v>
      </c>
      <c r="E37" s="22">
        <v>24973.99</v>
      </c>
      <c r="F37" s="9"/>
      <c r="G37" s="22">
        <v>0</v>
      </c>
    </row>
    <row r="38" spans="2:7">
      <c r="D38" s="1" t="s">
        <v>21</v>
      </c>
      <c r="E38" s="9">
        <f>SUM(E32:E37)</f>
        <v>310608366.62</v>
      </c>
      <c r="F38" s="9"/>
      <c r="G38" s="9">
        <f>SUM(G32:G37)</f>
        <v>323368544.94000006</v>
      </c>
    </row>
    <row r="39" spans="2:7">
      <c r="F39" s="9"/>
      <c r="G39" s="26"/>
    </row>
    <row r="40" spans="2:7">
      <c r="B40" s="1" t="s">
        <v>22</v>
      </c>
      <c r="F40" s="9"/>
      <c r="G40" s="26"/>
    </row>
    <row r="41" spans="2:7">
      <c r="C41" s="1" t="s">
        <v>17</v>
      </c>
      <c r="E41" s="9">
        <v>802132004.96000004</v>
      </c>
      <c r="F41" s="9"/>
      <c r="G41" s="36">
        <v>848088354.53999996</v>
      </c>
    </row>
    <row r="42" spans="2:7">
      <c r="C42" s="1" t="s">
        <v>18</v>
      </c>
      <c r="E42" s="9">
        <v>5100262.5999999996</v>
      </c>
      <c r="F42" s="9"/>
      <c r="G42" s="36">
        <v>8296715.3499999996</v>
      </c>
    </row>
    <row r="43" spans="2:7">
      <c r="C43" s="1" t="s">
        <v>19</v>
      </c>
      <c r="E43" s="22">
        <v>46431852.730000004</v>
      </c>
      <c r="F43" s="9"/>
      <c r="G43" s="22">
        <v>46943696.360000007</v>
      </c>
    </row>
    <row r="44" spans="2:7">
      <c r="D44" s="1" t="s">
        <v>23</v>
      </c>
      <c r="E44" s="9">
        <f>SUM(E41:E43)</f>
        <v>853664120.29000008</v>
      </c>
      <c r="F44" s="9"/>
      <c r="G44" s="9">
        <f>SUM(G41:G43)</f>
        <v>903328766.25</v>
      </c>
    </row>
    <row r="45" spans="2:7" s="6" customFormat="1">
      <c r="D45" s="6" t="s">
        <v>24</v>
      </c>
      <c r="E45" s="22">
        <f>+E44+E38</f>
        <v>1164272486.9100001</v>
      </c>
      <c r="F45" s="9"/>
      <c r="G45" s="22">
        <f>+G44+G38</f>
        <v>1226697311.1900001</v>
      </c>
    </row>
    <row r="46" spans="2:7">
      <c r="F46" s="9"/>
      <c r="G46" s="26"/>
    </row>
    <row r="47" spans="2:7">
      <c r="B47" s="6" t="s">
        <v>64</v>
      </c>
      <c r="C47" s="25"/>
      <c r="D47" s="25"/>
      <c r="F47" s="9"/>
      <c r="G47" s="26"/>
    </row>
    <row r="48" spans="2:7">
      <c r="B48" s="25"/>
      <c r="C48" s="25" t="s">
        <v>123</v>
      </c>
      <c r="D48" s="25"/>
      <c r="E48" s="22">
        <v>200367.26</v>
      </c>
      <c r="F48" s="9"/>
      <c r="G48" s="22">
        <v>0</v>
      </c>
    </row>
    <row r="49" spans="1:7">
      <c r="F49" s="9"/>
      <c r="G49" s="26"/>
    </row>
    <row r="50" spans="1:7">
      <c r="B50" s="6" t="s">
        <v>65</v>
      </c>
      <c r="F50" s="9"/>
      <c r="G50" s="26"/>
    </row>
    <row r="51" spans="1:7">
      <c r="C51" s="25" t="s">
        <v>67</v>
      </c>
      <c r="E51" s="9">
        <v>2448263702.5</v>
      </c>
      <c r="F51" s="9"/>
      <c r="G51" s="37">
        <v>2360486400.5300002</v>
      </c>
    </row>
    <row r="52" spans="1:7">
      <c r="C52" s="1" t="s">
        <v>25</v>
      </c>
      <c r="F52" s="9"/>
      <c r="G52" s="37"/>
    </row>
    <row r="53" spans="1:7">
      <c r="D53" s="1" t="s">
        <v>26</v>
      </c>
      <c r="E53" s="9">
        <v>173280982.03</v>
      </c>
      <c r="F53" s="9"/>
      <c r="G53" s="37">
        <v>154345906.37</v>
      </c>
    </row>
    <row r="54" spans="1:7">
      <c r="D54" s="1" t="s">
        <v>27</v>
      </c>
      <c r="E54" s="9">
        <v>220554162.59</v>
      </c>
      <c r="F54" s="9"/>
      <c r="G54" s="37">
        <v>194549929.17000002</v>
      </c>
    </row>
    <row r="55" spans="1:7">
      <c r="D55" s="1" t="s">
        <v>31</v>
      </c>
      <c r="E55" s="9">
        <v>115495473.73</v>
      </c>
      <c r="F55" s="9"/>
      <c r="G55" s="37">
        <v>113638235.37</v>
      </c>
    </row>
    <row r="56" spans="1:7">
      <c r="D56" s="1" t="s">
        <v>28</v>
      </c>
      <c r="E56" s="9">
        <v>180090948.00999999</v>
      </c>
      <c r="F56" s="9"/>
      <c r="G56" s="37">
        <v>216902119.69999999</v>
      </c>
    </row>
    <row r="57" spans="1:7">
      <c r="C57" s="1" t="s">
        <v>29</v>
      </c>
      <c r="E57" s="22">
        <v>424846460.40000004</v>
      </c>
      <c r="F57" s="9"/>
      <c r="G57" s="22">
        <v>472569621.75</v>
      </c>
    </row>
    <row r="58" spans="1:7" s="6" customFormat="1" ht="13.5" thickBot="1">
      <c r="D58" s="6" t="s">
        <v>66</v>
      </c>
      <c r="E58" s="12">
        <f>SUM(E51:E57)</f>
        <v>3562531729.2600007</v>
      </c>
      <c r="F58" s="9"/>
      <c r="G58" s="12">
        <f>SUM(G51:G57)</f>
        <v>3512492212.8899999</v>
      </c>
    </row>
    <row r="59" spans="1:7" ht="13.5" thickTop="1">
      <c r="A59" s="2"/>
      <c r="B59" s="2"/>
      <c r="C59" s="2"/>
      <c r="D59" s="2"/>
      <c r="E59" s="11"/>
      <c r="F59" s="11"/>
      <c r="G59" s="28"/>
    </row>
    <row r="60" spans="1:7">
      <c r="F60" s="9"/>
      <c r="G60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7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129</v>
      </c>
      <c r="B1" s="14"/>
      <c r="C1" s="15"/>
      <c r="D1" s="15"/>
      <c r="E1" s="28"/>
      <c r="F1" s="15"/>
      <c r="G1" s="11"/>
    </row>
    <row r="2" spans="1:7" s="1" customFormat="1">
      <c r="A2" s="54" t="str">
        <f>+'Statement of Net Position'!A2</f>
        <v>University of Wisconsin System - Madison</v>
      </c>
      <c r="B2" s="54"/>
      <c r="C2" s="54"/>
      <c r="D2" s="54"/>
      <c r="E2" s="31" t="s">
        <v>121</v>
      </c>
      <c r="F2" s="13"/>
      <c r="G2" s="23" t="s">
        <v>121</v>
      </c>
    </row>
    <row r="3" spans="1:7" s="1" customFormat="1">
      <c r="A3" s="55"/>
      <c r="B3" s="55"/>
      <c r="C3" s="55"/>
      <c r="D3" s="55"/>
      <c r="E3" s="51" t="s">
        <v>119</v>
      </c>
      <c r="F3" s="13"/>
      <c r="G3" s="51" t="s">
        <v>120</v>
      </c>
    </row>
    <row r="4" spans="1:7" s="1" customFormat="1">
      <c r="A4" s="16" t="s">
        <v>33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34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35</v>
      </c>
      <c r="D6" s="13"/>
      <c r="E6" s="26"/>
      <c r="F6" s="13"/>
      <c r="G6" s="9"/>
    </row>
    <row r="7" spans="1:7" s="1" customFormat="1">
      <c r="C7" s="25" t="s">
        <v>126</v>
      </c>
      <c r="E7" s="38">
        <v>431454731.58999997</v>
      </c>
      <c r="G7" s="9">
        <v>409279803.35000002</v>
      </c>
    </row>
    <row r="8" spans="1:7" s="1" customFormat="1">
      <c r="C8" s="1" t="s">
        <v>36</v>
      </c>
      <c r="E8" s="38">
        <v>555913639.39999998</v>
      </c>
      <c r="G8" s="9">
        <v>587295017.58000004</v>
      </c>
    </row>
    <row r="9" spans="1:7" s="1" customFormat="1">
      <c r="C9" s="1" t="s">
        <v>37</v>
      </c>
      <c r="E9" s="39">
        <v>288502247.55000001</v>
      </c>
      <c r="G9" s="9">
        <v>338413191.34000003</v>
      </c>
    </row>
    <row r="10" spans="1:7" s="1" customFormat="1">
      <c r="C10" s="1" t="s">
        <v>38</v>
      </c>
      <c r="E10" s="40">
        <v>176578475.32999998</v>
      </c>
      <c r="G10" s="9">
        <v>180969690.23000002</v>
      </c>
    </row>
    <row r="11" spans="1:7" s="1" customFormat="1">
      <c r="C11" s="1" t="s">
        <v>57</v>
      </c>
      <c r="E11" s="26"/>
      <c r="G11" s="9"/>
    </row>
    <row r="12" spans="1:7" s="1" customFormat="1">
      <c r="C12" s="25" t="s">
        <v>127</v>
      </c>
      <c r="E12" s="41">
        <v>156464405.46999997</v>
      </c>
      <c r="G12" s="9">
        <v>150876303.18999994</v>
      </c>
    </row>
    <row r="13" spans="1:7" s="1" customFormat="1">
      <c r="C13" s="25" t="s">
        <v>39</v>
      </c>
      <c r="E13" s="47">
        <v>65236116.669999994</v>
      </c>
      <c r="G13" s="9">
        <v>66825389</v>
      </c>
    </row>
    <row r="14" spans="1:7" s="1" customFormat="1">
      <c r="C14" s="25" t="s">
        <v>40</v>
      </c>
      <c r="E14" s="47">
        <v>1871949.03</v>
      </c>
      <c r="G14" s="9">
        <v>1736970.8</v>
      </c>
    </row>
    <row r="15" spans="1:7" s="1" customFormat="1">
      <c r="C15" s="1" t="s">
        <v>41</v>
      </c>
      <c r="E15" s="42">
        <v>116986034.16000003</v>
      </c>
      <c r="F15" s="3"/>
      <c r="G15" s="11">
        <v>123309066.49000001</v>
      </c>
    </row>
    <row r="16" spans="1:7" s="1" customFormat="1">
      <c r="D16" s="6" t="s">
        <v>42</v>
      </c>
      <c r="E16" s="9">
        <f>SUM(E7:E15)</f>
        <v>1793007599.2</v>
      </c>
      <c r="F16" s="6"/>
      <c r="G16" s="9">
        <f>SUM(G7:G15)</f>
        <v>1858705431.98</v>
      </c>
    </row>
    <row r="17" spans="2:7" s="1" customFormat="1">
      <c r="E17" s="26"/>
      <c r="G17" s="9"/>
    </row>
    <row r="18" spans="2:7" s="1" customFormat="1">
      <c r="B18" s="6" t="s">
        <v>43</v>
      </c>
      <c r="E18" s="26"/>
      <c r="G18" s="9"/>
    </row>
    <row r="19" spans="2:7" s="1" customFormat="1">
      <c r="C19" s="1" t="s">
        <v>44</v>
      </c>
      <c r="E19" s="43">
        <v>1545534182.72</v>
      </c>
      <c r="G19" s="9">
        <v>1500332227.24</v>
      </c>
    </row>
    <row r="20" spans="2:7" s="1" customFormat="1">
      <c r="C20" s="1" t="s">
        <v>45</v>
      </c>
      <c r="E20" s="43">
        <v>54650341</v>
      </c>
      <c r="G20" s="9">
        <v>52742021.620000005</v>
      </c>
    </row>
    <row r="21" spans="2:7" s="1" customFormat="1">
      <c r="C21" s="1" t="s">
        <v>46</v>
      </c>
      <c r="E21" s="43">
        <v>650360550.65999997</v>
      </c>
      <c r="G21" s="9">
        <v>599961527.03999996</v>
      </c>
    </row>
    <row r="22" spans="2:7" s="1" customFormat="1">
      <c r="C22" s="1" t="s">
        <v>47</v>
      </c>
      <c r="E22" s="43">
        <v>23608231.230000012</v>
      </c>
      <c r="G22" s="9">
        <v>15887888.09</v>
      </c>
    </row>
    <row r="23" spans="2:7" s="1" customFormat="1">
      <c r="C23" s="1" t="s">
        <v>48</v>
      </c>
      <c r="E23" s="46">
        <v>163271251.06</v>
      </c>
      <c r="F23" s="3"/>
      <c r="G23" s="22">
        <v>189923030.94</v>
      </c>
    </row>
    <row r="24" spans="2:7" s="1" customFormat="1">
      <c r="D24" s="6" t="s">
        <v>49</v>
      </c>
      <c r="E24" s="46">
        <f>SUM(E19:E23)</f>
        <v>2437424556.6700001</v>
      </c>
      <c r="F24" s="3"/>
      <c r="G24" s="46">
        <f>SUM(G19:G23)</f>
        <v>2358846694.9300003</v>
      </c>
    </row>
    <row r="25" spans="2:7" s="1" customFormat="1">
      <c r="D25" s="6" t="s">
        <v>71</v>
      </c>
      <c r="E25" s="9">
        <f>+E16-E24</f>
        <v>-644416957.47000003</v>
      </c>
      <c r="F25" s="6"/>
      <c r="G25" s="9">
        <f>+G16-G24</f>
        <v>-500141262.95000029</v>
      </c>
    </row>
    <row r="26" spans="2:7" s="1" customFormat="1">
      <c r="E26" s="26"/>
      <c r="G26" s="9"/>
    </row>
    <row r="27" spans="2:7" s="1" customFormat="1">
      <c r="B27" s="6" t="s">
        <v>50</v>
      </c>
      <c r="E27" s="26"/>
      <c r="G27" s="9"/>
    </row>
    <row r="28" spans="2:7" s="1" customFormat="1">
      <c r="C28" s="1" t="s">
        <v>51</v>
      </c>
      <c r="E28" s="44">
        <v>411605269.01000011</v>
      </c>
      <c r="G28" s="9">
        <v>392843377.93000001</v>
      </c>
    </row>
    <row r="29" spans="2:7" s="1" customFormat="1">
      <c r="C29" s="1" t="s">
        <v>52</v>
      </c>
      <c r="E29" s="44">
        <v>260456150.21000001</v>
      </c>
      <c r="G29" s="9">
        <v>272002129.24000001</v>
      </c>
    </row>
    <row r="30" spans="2:7" s="1" customFormat="1">
      <c r="C30" s="25" t="s">
        <v>70</v>
      </c>
      <c r="E30" s="47">
        <v>55264778.979999997</v>
      </c>
      <c r="F30" s="3"/>
      <c r="G30" s="9">
        <v>34926128</v>
      </c>
    </row>
    <row r="31" spans="2:7" s="1" customFormat="1">
      <c r="C31" s="1" t="s">
        <v>55</v>
      </c>
      <c r="E31" s="45">
        <v>-19783118.030000001</v>
      </c>
      <c r="G31" s="9">
        <v>-11791576.609999999</v>
      </c>
    </row>
    <row r="32" spans="2:7" s="1" customFormat="1">
      <c r="C32" s="1" t="s">
        <v>56</v>
      </c>
      <c r="E32" s="45">
        <v>-32079883.510000002</v>
      </c>
      <c r="G32" s="9">
        <v>-30342005.719999999</v>
      </c>
    </row>
    <row r="33" spans="1:7" s="1" customFormat="1">
      <c r="C33" s="1" t="s">
        <v>62</v>
      </c>
      <c r="E33" s="45">
        <v>-54478950.840000004</v>
      </c>
      <c r="G33" s="9">
        <v>-32078644.880000003</v>
      </c>
    </row>
    <row r="34" spans="1:7" s="1" customFormat="1">
      <c r="C34" s="25" t="s">
        <v>130</v>
      </c>
      <c r="E34" s="46">
        <v>18143000.570000011</v>
      </c>
      <c r="F34" s="3"/>
      <c r="G34" s="22">
        <v>4838905.9800000079</v>
      </c>
    </row>
    <row r="35" spans="1:7" s="1" customFormat="1">
      <c r="D35" s="25"/>
      <c r="E35" s="26"/>
      <c r="G35" s="9"/>
    </row>
    <row r="36" spans="1:7" s="1" customFormat="1">
      <c r="D36" s="25" t="s">
        <v>131</v>
      </c>
      <c r="E36" s="9">
        <f>+SUM(E25,E28:E34)</f>
        <v>-5289711.0799999163</v>
      </c>
      <c r="G36" s="9">
        <f>+SUM(G25,G28:G34)</f>
        <v>130257050.98999973</v>
      </c>
    </row>
    <row r="37" spans="1:7" s="1" customFormat="1">
      <c r="E37" s="26"/>
      <c r="G37" s="9"/>
    </row>
    <row r="38" spans="1:7" s="1" customFormat="1">
      <c r="C38" s="25" t="s">
        <v>60</v>
      </c>
      <c r="E38" s="49">
        <v>24613638.449999999</v>
      </c>
      <c r="G38" s="9">
        <v>71600735.959999993</v>
      </c>
    </row>
    <row r="39" spans="1:7" s="1" customFormat="1">
      <c r="C39" s="25" t="s">
        <v>53</v>
      </c>
      <c r="E39" s="49">
        <v>30181912.690000001</v>
      </c>
      <c r="G39" s="9">
        <v>57172656.940000005</v>
      </c>
    </row>
    <row r="40" spans="1:7" s="1" customFormat="1">
      <c r="C40" s="25" t="s">
        <v>54</v>
      </c>
      <c r="E40" s="46">
        <v>533676.31000000006</v>
      </c>
      <c r="F40" s="3"/>
      <c r="G40" s="22">
        <v>76086.47</v>
      </c>
    </row>
    <row r="41" spans="1:7" s="1" customFormat="1">
      <c r="E41" s="27"/>
      <c r="G41" s="10"/>
    </row>
    <row r="42" spans="1:7" s="1" customFormat="1">
      <c r="D42" s="6" t="s">
        <v>72</v>
      </c>
      <c r="E42" s="9">
        <f>+SUM(E36,E38:E40)</f>
        <v>50039516.370000087</v>
      </c>
      <c r="F42" s="6"/>
      <c r="G42" s="9">
        <f>+SUM(G36,G38:G40)</f>
        <v>259106530.35999972</v>
      </c>
    </row>
    <row r="43" spans="1:7" s="1" customFormat="1">
      <c r="E43" s="26"/>
      <c r="G43" s="9"/>
    </row>
    <row r="44" spans="1:7" s="1" customFormat="1">
      <c r="B44" s="6" t="s">
        <v>65</v>
      </c>
      <c r="E44" s="26"/>
      <c r="G44" s="9"/>
    </row>
    <row r="45" spans="1:7" s="1" customFormat="1">
      <c r="C45" s="25" t="s">
        <v>68</v>
      </c>
      <c r="E45" s="46">
        <f>+G47</f>
        <v>3512492212.8900003</v>
      </c>
      <c r="F45" s="3"/>
      <c r="G45" s="22">
        <v>3253385682.5300007</v>
      </c>
    </row>
    <row r="46" spans="1:7" s="1" customFormat="1">
      <c r="E46" s="27"/>
      <c r="F46" s="10"/>
      <c r="G46" s="10"/>
    </row>
    <row r="47" spans="1:7" s="1" customFormat="1" ht="13.5" thickBot="1">
      <c r="C47" s="6" t="s">
        <v>69</v>
      </c>
      <c r="E47" s="12">
        <f>+E45+E42</f>
        <v>3562531729.2600002</v>
      </c>
      <c r="F47" s="4"/>
      <c r="G47" s="12">
        <f>+G45+G42</f>
        <v>3512492212.8900003</v>
      </c>
    </row>
    <row r="48" spans="1:7" s="1" customFormat="1" ht="13.5" thickTop="1">
      <c r="A48" s="2"/>
      <c r="B48" s="2"/>
      <c r="C48" s="2"/>
      <c r="D48" s="2"/>
      <c r="E48" s="28"/>
      <c r="F48" s="2"/>
      <c r="G48" s="11"/>
    </row>
    <row r="49" spans="1:7" s="1" customFormat="1">
      <c r="E49" s="26"/>
      <c r="G49" s="9"/>
    </row>
    <row r="50" spans="1:7" s="1" customFormat="1">
      <c r="A50" s="13"/>
      <c r="B50" s="13"/>
      <c r="C50" s="13"/>
      <c r="D50" s="13"/>
      <c r="E50" s="24"/>
      <c r="F50" s="13"/>
      <c r="G50" s="9"/>
    </row>
    <row r="51" spans="1:7" s="1" customFormat="1">
      <c r="E51" s="9"/>
      <c r="G51" s="9"/>
    </row>
    <row r="52" spans="1:7" s="1" customFormat="1">
      <c r="E52" s="9"/>
      <c r="G52" s="9"/>
    </row>
    <row r="53" spans="1:7" s="1" customFormat="1">
      <c r="E53" s="9"/>
      <c r="G53" s="9"/>
    </row>
    <row r="54" spans="1:7" s="1" customFormat="1">
      <c r="E54" s="9"/>
      <c r="G54" s="9"/>
    </row>
    <row r="55" spans="1:7" s="1" customFormat="1">
      <c r="E55" s="9"/>
      <c r="G55" s="9"/>
    </row>
    <row r="56" spans="1:7" s="1" customFormat="1">
      <c r="E56" s="9"/>
      <c r="G56" s="9"/>
    </row>
    <row r="57" spans="1:7" s="1" customFormat="1">
      <c r="E57" s="9"/>
      <c r="G57" s="9"/>
    </row>
    <row r="58" spans="1:7" s="1" customFormat="1">
      <c r="E58" s="9"/>
      <c r="G58" s="9"/>
    </row>
    <row r="59" spans="1:7" s="1" customFormat="1">
      <c r="E59" s="9"/>
      <c r="G59" s="9"/>
    </row>
    <row r="60" spans="1:7" s="1" customFormat="1">
      <c r="E60" s="9"/>
      <c r="G60" s="9"/>
    </row>
    <row r="61" spans="1:7" s="1" customFormat="1">
      <c r="E61" s="9"/>
      <c r="G61" s="9"/>
    </row>
    <row r="62" spans="1:7" s="1" customFormat="1">
      <c r="E62" s="9"/>
      <c r="G62" s="9"/>
    </row>
    <row r="63" spans="1:7" s="1" customFormat="1">
      <c r="E63" s="9"/>
      <c r="G63" s="9"/>
    </row>
    <row r="64" spans="1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  <row r="100" spans="5:7" s="1" customFormat="1">
      <c r="E100" s="9"/>
      <c r="G100" s="9"/>
    </row>
    <row r="101" spans="5:7" s="1" customFormat="1">
      <c r="E101" s="9"/>
      <c r="G101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50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>
      <c r="A1" s="14" t="s">
        <v>73</v>
      </c>
      <c r="B1" s="14"/>
      <c r="C1" s="15"/>
      <c r="D1" s="15"/>
      <c r="E1" s="46"/>
      <c r="F1" s="15"/>
      <c r="G1" s="22"/>
    </row>
    <row r="2" spans="1:7" s="1" customFormat="1">
      <c r="A2" s="54" t="str">
        <f>+'Statement of Net Position'!A2</f>
        <v>University of Wisconsin System - Madison</v>
      </c>
      <c r="B2" s="54"/>
      <c r="C2" s="54"/>
      <c r="D2" s="54"/>
      <c r="E2" s="31" t="s">
        <v>121</v>
      </c>
      <c r="F2" s="13"/>
      <c r="G2" s="31" t="s">
        <v>121</v>
      </c>
    </row>
    <row r="3" spans="1:7" s="1" customFormat="1">
      <c r="A3" s="55"/>
      <c r="B3" s="55"/>
      <c r="C3" s="55"/>
      <c r="D3" s="55"/>
      <c r="E3" s="51" t="s">
        <v>119</v>
      </c>
      <c r="F3" s="13"/>
      <c r="G3" s="51" t="s">
        <v>120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74</v>
      </c>
    </row>
    <row r="6" spans="1:7">
      <c r="C6" t="s">
        <v>75</v>
      </c>
      <c r="E6" s="49">
        <v>429145227.75999999</v>
      </c>
      <c r="F6" s="49"/>
      <c r="G6" s="49">
        <v>413826030.04000002</v>
      </c>
    </row>
    <row r="7" spans="1:7">
      <c r="C7" t="s">
        <v>76</v>
      </c>
      <c r="E7" s="49">
        <v>869074000.07999992</v>
      </c>
      <c r="F7" s="49"/>
      <c r="G7" s="49">
        <v>906794945.75</v>
      </c>
    </row>
    <row r="8" spans="1:7">
      <c r="C8" t="s">
        <v>38</v>
      </c>
      <c r="E8" s="49">
        <v>188995000.27999997</v>
      </c>
      <c r="F8" s="49"/>
      <c r="G8" s="49">
        <v>188288600.77000001</v>
      </c>
    </row>
    <row r="9" spans="1:7">
      <c r="C9" t="s">
        <v>77</v>
      </c>
      <c r="E9" s="49">
        <v>160360006.63999996</v>
      </c>
      <c r="F9" s="49"/>
      <c r="G9" s="49">
        <v>145152852.86999995</v>
      </c>
    </row>
    <row r="10" spans="1:7" s="26" customFormat="1">
      <c r="C10" s="26" t="s">
        <v>39</v>
      </c>
      <c r="E10" s="49">
        <v>64398365.049999997</v>
      </c>
      <c r="F10" s="49"/>
      <c r="G10" s="49">
        <v>64698167.890000001</v>
      </c>
    </row>
    <row r="11" spans="1:7">
      <c r="C11" t="s">
        <v>78</v>
      </c>
      <c r="E11" s="49">
        <v>-1554459765.6899998</v>
      </c>
      <c r="F11" s="49"/>
      <c r="G11" s="49">
        <v>-1528083328.76</v>
      </c>
    </row>
    <row r="12" spans="1:7">
      <c r="C12" t="s">
        <v>79</v>
      </c>
      <c r="E12" s="49">
        <v>-648813439.00000012</v>
      </c>
      <c r="F12" s="49"/>
      <c r="G12" s="49">
        <v>-581755369.02999997</v>
      </c>
    </row>
    <row r="13" spans="1:7">
      <c r="C13" t="s">
        <v>80</v>
      </c>
      <c r="E13" s="49">
        <v>-54650341</v>
      </c>
      <c r="F13" s="49"/>
      <c r="G13" s="49">
        <v>-52742021.620000005</v>
      </c>
    </row>
    <row r="14" spans="1:7" s="26" customFormat="1">
      <c r="C14" s="26" t="s">
        <v>81</v>
      </c>
      <c r="E14" s="49">
        <v>14173544.15</v>
      </c>
      <c r="F14" s="49"/>
      <c r="G14" s="49">
        <v>12278806.479999999</v>
      </c>
    </row>
    <row r="15" spans="1:7" s="26" customFormat="1">
      <c r="C15" s="26" t="s">
        <v>82</v>
      </c>
      <c r="E15" s="49">
        <v>1871949.03</v>
      </c>
      <c r="F15" s="49"/>
      <c r="G15" s="49">
        <v>1736970.8</v>
      </c>
    </row>
    <row r="16" spans="1:7" s="26" customFormat="1">
      <c r="C16" s="26" t="s">
        <v>83</v>
      </c>
      <c r="E16" s="49">
        <v>-16821353.190000001</v>
      </c>
      <c r="F16" s="49"/>
      <c r="G16" s="49">
        <v>-18176598.749999996</v>
      </c>
    </row>
    <row r="17" spans="2:7">
      <c r="C17" s="48" t="s">
        <v>122</v>
      </c>
      <c r="E17" s="46">
        <v>58211466.040000007</v>
      </c>
      <c r="F17" s="49"/>
      <c r="G17" s="46">
        <v>111895484.47000001</v>
      </c>
    </row>
    <row r="18" spans="2:7">
      <c r="D18" s="20" t="s">
        <v>84</v>
      </c>
      <c r="E18" s="49">
        <f>SUM(E6:E17)</f>
        <v>-488515339.85000032</v>
      </c>
      <c r="F18" s="49"/>
      <c r="G18" s="49">
        <f>SUM(G6:G17)</f>
        <v>-336085459.08999997</v>
      </c>
    </row>
    <row r="19" spans="2:7">
      <c r="E19" s="49"/>
      <c r="F19" s="49"/>
      <c r="G19" s="49"/>
    </row>
    <row r="20" spans="2:7">
      <c r="B20" s="20" t="s">
        <v>85</v>
      </c>
      <c r="E20" s="49"/>
      <c r="F20" s="49"/>
      <c r="G20" s="49"/>
    </row>
    <row r="21" spans="2:7">
      <c r="C21" t="s">
        <v>86</v>
      </c>
      <c r="E21" s="49">
        <v>6550753.2800000012</v>
      </c>
      <c r="F21" s="49"/>
      <c r="G21" s="49">
        <v>6977615.9399999985</v>
      </c>
    </row>
    <row r="22" spans="2:7">
      <c r="C22" t="s">
        <v>87</v>
      </c>
      <c r="E22" s="49">
        <v>88808500.11999999</v>
      </c>
      <c r="F22" s="49"/>
      <c r="G22" s="49">
        <v>82116039.049999997</v>
      </c>
    </row>
    <row r="23" spans="2:7">
      <c r="C23" t="s">
        <v>88</v>
      </c>
      <c r="E23" s="46">
        <v>-78832820.910000011</v>
      </c>
      <c r="F23" s="49"/>
      <c r="G23" s="46">
        <v>-74003350.719999999</v>
      </c>
    </row>
    <row r="24" spans="2:7">
      <c r="D24" s="20" t="s">
        <v>89</v>
      </c>
      <c r="E24" s="49">
        <f>SUM(E21:E23)</f>
        <v>16526432.48999998</v>
      </c>
      <c r="F24" s="49"/>
      <c r="G24" s="49">
        <f>SUM(G21:G23)</f>
        <v>15090304.269999996</v>
      </c>
    </row>
    <row r="25" spans="2:7">
      <c r="E25" s="49"/>
      <c r="F25" s="49"/>
      <c r="G25" s="49"/>
    </row>
    <row r="26" spans="2:7">
      <c r="B26" s="20" t="s">
        <v>90</v>
      </c>
      <c r="E26" s="49"/>
      <c r="F26" s="49"/>
      <c r="G26" s="49"/>
    </row>
    <row r="27" spans="2:7">
      <c r="C27" t="s">
        <v>91</v>
      </c>
      <c r="E27" s="49">
        <v>4082566.9600000009</v>
      </c>
      <c r="F27" s="49"/>
      <c r="G27" s="49">
        <v>136856907.53999999</v>
      </c>
    </row>
    <row r="28" spans="2:7">
      <c r="C28" t="s">
        <v>92</v>
      </c>
      <c r="E28" s="49">
        <v>0</v>
      </c>
      <c r="F28" s="49"/>
      <c r="G28" s="49">
        <v>-2741327.3500000006</v>
      </c>
    </row>
    <row r="29" spans="2:7">
      <c r="C29" t="s">
        <v>60</v>
      </c>
      <c r="E29" s="49">
        <v>24613638.449999999</v>
      </c>
      <c r="F29" s="49"/>
      <c r="G29" s="49">
        <v>71600735.959999993</v>
      </c>
    </row>
    <row r="30" spans="2:7">
      <c r="C30" t="s">
        <v>93</v>
      </c>
      <c r="E30" s="49">
        <v>30294742.469999995</v>
      </c>
      <c r="F30" s="49"/>
      <c r="G30" s="49">
        <v>59452750.520000003</v>
      </c>
    </row>
    <row r="31" spans="2:7">
      <c r="C31" t="s">
        <v>94</v>
      </c>
      <c r="E31" s="49">
        <v>-242262176.19000006</v>
      </c>
      <c r="F31" s="49"/>
      <c r="G31" s="49">
        <v>-357601742.37</v>
      </c>
    </row>
    <row r="32" spans="2:7">
      <c r="C32" t="s">
        <v>95</v>
      </c>
      <c r="E32" s="49">
        <v>-122302969.06</v>
      </c>
      <c r="F32" s="49"/>
      <c r="G32" s="49">
        <v>-91596796.5</v>
      </c>
    </row>
    <row r="33" spans="2:7">
      <c r="C33" t="s">
        <v>96</v>
      </c>
      <c r="E33" s="46">
        <v>-69064746.420000002</v>
      </c>
      <c r="F33" s="49"/>
      <c r="G33" s="46">
        <v>-62412671.780000001</v>
      </c>
    </row>
    <row r="34" spans="2:7">
      <c r="D34" s="20" t="s">
        <v>97</v>
      </c>
      <c r="E34" s="49"/>
      <c r="F34" s="49"/>
      <c r="G34" s="49"/>
    </row>
    <row r="35" spans="2:7">
      <c r="D35" s="20" t="s">
        <v>98</v>
      </c>
      <c r="E35" s="49">
        <f>SUM(E27:E33)</f>
        <v>-374638943.79000008</v>
      </c>
      <c r="F35" s="49"/>
      <c r="G35" s="49">
        <f>SUM(G27:G33)</f>
        <v>-246442143.98000002</v>
      </c>
    </row>
    <row r="36" spans="2:7">
      <c r="E36" s="49"/>
      <c r="F36" s="49"/>
      <c r="G36" s="49"/>
    </row>
    <row r="37" spans="2:7">
      <c r="B37" s="20" t="s">
        <v>99</v>
      </c>
      <c r="E37" s="49"/>
      <c r="F37" s="49"/>
      <c r="G37" s="49"/>
    </row>
    <row r="38" spans="2:7">
      <c r="C38" t="s">
        <v>51</v>
      </c>
      <c r="E38" s="49">
        <v>516314913.01000011</v>
      </c>
      <c r="F38" s="49"/>
      <c r="G38" s="49">
        <v>483673418.08000004</v>
      </c>
    </row>
    <row r="39" spans="2:7">
      <c r="C39" t="s">
        <v>93</v>
      </c>
      <c r="E39" s="49">
        <v>277790821.41000003</v>
      </c>
      <c r="F39" s="49"/>
      <c r="G39" s="49">
        <v>277616425.00999999</v>
      </c>
    </row>
    <row r="40" spans="2:7">
      <c r="C40" t="s">
        <v>100</v>
      </c>
      <c r="E40" s="49">
        <v>-54478950.840000004</v>
      </c>
      <c r="F40" s="49"/>
      <c r="G40" s="49">
        <v>-32078644.880000003</v>
      </c>
    </row>
    <row r="41" spans="2:7" s="26" customFormat="1">
      <c r="C41" s="48" t="s">
        <v>54</v>
      </c>
      <c r="E41" s="49">
        <v>533676.30999999994</v>
      </c>
      <c r="F41" s="49"/>
      <c r="G41" s="49">
        <v>76086.47</v>
      </c>
    </row>
    <row r="42" spans="2:7">
      <c r="C42" t="s">
        <v>101</v>
      </c>
      <c r="E42" s="49">
        <v>161923985</v>
      </c>
      <c r="F42" s="49"/>
      <c r="G42" s="49">
        <v>166123334</v>
      </c>
    </row>
    <row r="43" spans="2:7">
      <c r="C43" t="s">
        <v>102</v>
      </c>
      <c r="E43" s="46">
        <v>-164657749</v>
      </c>
      <c r="F43" s="49"/>
      <c r="G43" s="46">
        <v>-168350908</v>
      </c>
    </row>
    <row r="44" spans="2:7">
      <c r="D44" s="20" t="s">
        <v>103</v>
      </c>
      <c r="E44" s="49"/>
      <c r="F44" s="49"/>
      <c r="G44" s="49"/>
    </row>
    <row r="45" spans="2:7">
      <c r="D45" s="20" t="s">
        <v>104</v>
      </c>
      <c r="E45" s="49">
        <f>SUM(E38:E43)</f>
        <v>737426695.88999999</v>
      </c>
      <c r="F45" s="49"/>
      <c r="G45" s="49">
        <f>SUM(G38:G43)</f>
        <v>727059710.68000007</v>
      </c>
    </row>
    <row r="46" spans="2:7">
      <c r="E46" s="49"/>
      <c r="F46" s="49"/>
      <c r="G46" s="49"/>
    </row>
    <row r="47" spans="2:7">
      <c r="D47" s="20" t="s">
        <v>132</v>
      </c>
      <c r="E47" s="49">
        <f>+E45+E35+E24+E18</f>
        <v>-109201155.26000041</v>
      </c>
      <c r="F47" s="49"/>
      <c r="G47" s="49">
        <f>+G45+G35+G24+G18</f>
        <v>159622411.88000005</v>
      </c>
    </row>
    <row r="48" spans="2:7">
      <c r="E48" s="49"/>
      <c r="F48" s="49"/>
      <c r="G48" s="49"/>
    </row>
    <row r="49" spans="2:7">
      <c r="B49" t="s">
        <v>105</v>
      </c>
      <c r="E49" s="46">
        <f>+G51</f>
        <v>746789525.09999967</v>
      </c>
      <c r="F49" s="49"/>
      <c r="G49" s="46">
        <v>587167113.21999967</v>
      </c>
    </row>
    <row r="50" spans="2:7">
      <c r="E50" s="49"/>
      <c r="F50" s="49"/>
      <c r="G50" s="49"/>
    </row>
    <row r="51" spans="2:7" ht="13.5" thickBot="1">
      <c r="B51" s="20" t="s">
        <v>106</v>
      </c>
      <c r="E51" s="52">
        <f>+E49+E47</f>
        <v>637588369.8399992</v>
      </c>
      <c r="F51" s="49"/>
      <c r="G51" s="52">
        <f>+G49+G47</f>
        <v>746789525.09999967</v>
      </c>
    </row>
    <row r="52" spans="2:7" ht="13.5" thickTop="1">
      <c r="E52" s="49"/>
      <c r="F52" s="49"/>
      <c r="G52" s="49"/>
    </row>
    <row r="53" spans="2:7">
      <c r="E53" s="49"/>
      <c r="F53" s="49"/>
      <c r="G53" s="49"/>
    </row>
    <row r="54" spans="2:7">
      <c r="B54" s="20" t="s">
        <v>133</v>
      </c>
      <c r="E54" s="49"/>
      <c r="F54" s="49"/>
      <c r="G54" s="49"/>
    </row>
    <row r="55" spans="2:7">
      <c r="E55" s="49"/>
      <c r="F55" s="49"/>
      <c r="G55" s="49"/>
    </row>
    <row r="56" spans="2:7">
      <c r="B56" t="s">
        <v>134</v>
      </c>
      <c r="E56" s="49">
        <v>-644416957.47000003</v>
      </c>
      <c r="F56" s="49"/>
      <c r="G56" s="49">
        <v>-500141262.94999981</v>
      </c>
    </row>
    <row r="57" spans="2:7">
      <c r="B57" s="50" t="s">
        <v>135</v>
      </c>
      <c r="E57" s="49"/>
      <c r="F57" s="49"/>
      <c r="G57" s="49"/>
    </row>
    <row r="58" spans="2:7">
      <c r="B58" s="50" t="s">
        <v>107</v>
      </c>
      <c r="E58" s="49"/>
      <c r="F58" s="49"/>
      <c r="G58" s="49"/>
    </row>
    <row r="59" spans="2:7">
      <c r="C59" t="s">
        <v>108</v>
      </c>
      <c r="E59" s="49">
        <v>163271251.06</v>
      </c>
      <c r="F59" s="49"/>
      <c r="G59" s="49">
        <v>189923030.94</v>
      </c>
    </row>
    <row r="60" spans="2:7">
      <c r="C60" t="s">
        <v>109</v>
      </c>
      <c r="E60" s="49"/>
      <c r="F60" s="49"/>
      <c r="G60" s="49"/>
    </row>
    <row r="61" spans="2:7">
      <c r="D61" t="s">
        <v>110</v>
      </c>
      <c r="E61" s="49">
        <v>-8811567.2900000028</v>
      </c>
      <c r="F61" s="49"/>
      <c r="G61" s="49">
        <v>-18635492.759999998</v>
      </c>
    </row>
    <row r="62" spans="2:7">
      <c r="D62" t="s">
        <v>4</v>
      </c>
      <c r="E62" s="49">
        <v>-3396543.1</v>
      </c>
      <c r="F62" s="49"/>
      <c r="G62" s="49">
        <v>1595378.2200000002</v>
      </c>
    </row>
    <row r="63" spans="2:7">
      <c r="D63" t="s">
        <v>111</v>
      </c>
      <c r="E63" s="49">
        <v>-7675938.7799999993</v>
      </c>
      <c r="F63" s="49"/>
      <c r="G63" s="49">
        <v>-13203748.51</v>
      </c>
    </row>
    <row r="64" spans="2:7">
      <c r="D64" t="s">
        <v>16</v>
      </c>
      <c r="E64" s="49">
        <v>9538965.4900000077</v>
      </c>
      <c r="F64" s="49"/>
      <c r="G64" s="49">
        <v>4820801.9699999858</v>
      </c>
    </row>
    <row r="65" spans="2:7">
      <c r="D65" t="s">
        <v>61</v>
      </c>
      <c r="E65" s="49">
        <v>6086641.1600000011</v>
      </c>
      <c r="F65" s="49"/>
      <c r="G65" s="49">
        <v>85635.190000000177</v>
      </c>
    </row>
    <row r="66" spans="2:7">
      <c r="D66" t="s">
        <v>19</v>
      </c>
      <c r="E66" s="46">
        <v>-3111190.9200000004</v>
      </c>
      <c r="F66" s="49"/>
      <c r="G66" s="46">
        <v>-529801.18999999994</v>
      </c>
    </row>
    <row r="67" spans="2:7">
      <c r="E67" s="49"/>
      <c r="F67" s="49"/>
      <c r="G67" s="49"/>
    </row>
    <row r="68" spans="2:7" ht="13.5" thickBot="1">
      <c r="D68" s="20" t="s">
        <v>112</v>
      </c>
      <c r="E68" s="52">
        <f>+SUM(E56:E66)</f>
        <v>-488515339.85000002</v>
      </c>
      <c r="F68" s="49"/>
      <c r="G68" s="52">
        <f>+SUM(G56:G66)</f>
        <v>-336085459.08999979</v>
      </c>
    </row>
    <row r="69" spans="2:7" ht="13.5" thickTop="1">
      <c r="E69" s="49"/>
      <c r="F69" s="49"/>
      <c r="G69" s="49"/>
    </row>
    <row r="70" spans="2:7">
      <c r="E70" s="49"/>
      <c r="F70" s="49"/>
      <c r="G70" s="49"/>
    </row>
    <row r="71" spans="2:7">
      <c r="B71" t="s">
        <v>113</v>
      </c>
      <c r="E71" s="49"/>
      <c r="F71" s="49"/>
      <c r="G71" s="49"/>
    </row>
    <row r="72" spans="2:7">
      <c r="E72" s="49"/>
      <c r="F72" s="49"/>
      <c r="G72" s="49"/>
    </row>
    <row r="73" spans="2:7">
      <c r="C73" s="25" t="s">
        <v>114</v>
      </c>
      <c r="D73" s="25"/>
      <c r="E73" s="49"/>
      <c r="F73" s="49"/>
      <c r="G73" s="49"/>
    </row>
    <row r="74" spans="2:7">
      <c r="C74" s="25"/>
      <c r="D74" s="25" t="s">
        <v>115</v>
      </c>
      <c r="E74" s="49">
        <v>333720</v>
      </c>
      <c r="F74" s="49"/>
      <c r="G74" s="49">
        <v>398343.87</v>
      </c>
    </row>
    <row r="75" spans="2:7" s="26" customFormat="1">
      <c r="C75" s="25"/>
      <c r="D75" s="25" t="s">
        <v>116</v>
      </c>
      <c r="E75" s="49">
        <v>-5256.07</v>
      </c>
      <c r="F75" s="49"/>
      <c r="G75" s="49">
        <v>-2461.4</v>
      </c>
    </row>
    <row r="76" spans="2:7" s="26" customFormat="1">
      <c r="C76" s="25" t="s">
        <v>117</v>
      </c>
      <c r="D76" s="25"/>
      <c r="E76" s="49">
        <v>1294378</v>
      </c>
      <c r="F76" s="49"/>
      <c r="G76" s="49">
        <v>999280</v>
      </c>
    </row>
    <row r="77" spans="2:7">
      <c r="C77" s="25" t="s">
        <v>118</v>
      </c>
      <c r="D77" s="25"/>
      <c r="E77" s="49">
        <v>33589198.090000004</v>
      </c>
      <c r="F77" s="49"/>
      <c r="G77" s="49">
        <v>19276520.41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2015-03-13T13:52:35Z</dcterms:modified>
</cp:coreProperties>
</file>